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harts/chart13.xml" ContentType="application/vnd.openxmlformats-officedocument.drawingml.chart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burke\Desktop\Junk Drawer\_Personal\TriV\2018 - Golf\180618\"/>
    </mc:Choice>
  </mc:AlternateContent>
  <bookViews>
    <workbookView xWindow="0" yWindow="0" windowWidth="13845" windowHeight="7500" tabRatio="846" activeTab="1"/>
  </bookViews>
  <sheets>
    <sheet name="WeeklySheet" sheetId="12" r:id="rId1"/>
    <sheet name="SideBetSignIn" sheetId="9" r:id="rId2"/>
    <sheet name="WeeklyCalculations" sheetId="8" r:id="rId3"/>
    <sheet name="RawData" sheetId="5" r:id="rId4"/>
    <sheet name="RawData(2017)" sheetId="27" r:id="rId5"/>
    <sheet name="RawData(2016)" sheetId="25" r:id="rId6"/>
    <sheet name="RawData(2015)" sheetId="23" r:id="rId7"/>
    <sheet name="RawData(2014)" sheetId="22" r:id="rId8"/>
    <sheet name="RawData(2013)" sheetId="17" r:id="rId9"/>
    <sheet name="RawData(2012)" sheetId="18" r:id="rId10"/>
    <sheet name="RawData(2011)" sheetId="19" r:id="rId11"/>
    <sheet name="RawData(2010)" sheetId="20" r:id="rId12"/>
    <sheet name="Season Payouts 2017" sheetId="26" r:id="rId13"/>
    <sheet name="Season Payouts 2016" sheetId="24" r:id="rId14"/>
    <sheet name="Season Payouts 2015" sheetId="21" r:id="rId15"/>
  </sheets>
  <definedNames>
    <definedName name="_xlnm._FilterDatabase" localSheetId="11" hidden="1">'RawData(2010)'!$A$1:$WWG$246</definedName>
    <definedName name="_xlnm._FilterDatabase" localSheetId="10" hidden="1">'RawData(2011)'!$A$1:$WWG$157</definedName>
    <definedName name="_xlnm._FilterDatabase" localSheetId="9" hidden="1">'RawData(2012)'!$A$1:$AA$141</definedName>
    <definedName name="_xlnm._FilterDatabase" localSheetId="8" hidden="1">'RawData(2013)'!$A$1:$AA$209</definedName>
    <definedName name="_xlnm._FilterDatabase" localSheetId="7" hidden="1">'RawData(2014)'!$A$1:$AB$229</definedName>
    <definedName name="_xlnm._FilterDatabase" localSheetId="6" hidden="1">'RawData(2015)'!$A$1:$AC$248</definedName>
    <definedName name="_xlnm._FilterDatabase" localSheetId="5" hidden="1">'RawData(2016)'!$A$1:$AQ$274</definedName>
    <definedName name="_xlnm.Print_Area" localSheetId="14">'Season Payouts 2015'!$B$4:$M$72</definedName>
    <definedName name="_xlnm.Print_Area" localSheetId="13">'Season Payouts 2016'!$B$4:$M$75</definedName>
    <definedName name="_xlnm.Print_Area" localSheetId="12">'Season Payouts 2017'!$B$4:$M$74</definedName>
    <definedName name="_xlnm.Print_Area" localSheetId="1">SideBetSignIn!$B$2:$AD$51</definedName>
    <definedName name="_xlnm.Print_Area" localSheetId="0">WeeklySheet!$B$2:$R$78</definedName>
  </definedNames>
  <calcPr calcId="171027"/>
</workbook>
</file>

<file path=xl/calcChain.xml><?xml version="1.0" encoding="utf-8"?>
<calcChain xmlns="http://schemas.openxmlformats.org/spreadsheetml/2006/main">
  <c r="S43" i="9" l="1"/>
  <c r="Y36" i="9"/>
  <c r="AI5" i="8"/>
  <c r="AH15" i="8"/>
  <c r="AH14" i="8"/>
  <c r="AH11" i="8"/>
  <c r="AH10" i="8"/>
  <c r="AH7" i="8"/>
  <c r="AH27" i="8"/>
  <c r="AH17" i="8"/>
  <c r="AH16" i="8"/>
  <c r="AH13" i="8"/>
  <c r="AH12" i="8"/>
  <c r="AH9" i="8"/>
  <c r="AH8" i="8"/>
  <c r="AH6" i="8"/>
  <c r="AH5" i="8"/>
  <c r="D95" i="5"/>
  <c r="O95" i="5"/>
  <c r="P95" i="5"/>
  <c r="W44" i="12" l="1"/>
  <c r="P104" i="5"/>
  <c r="O104" i="5"/>
  <c r="D104" i="5"/>
  <c r="Y36" i="12" l="1"/>
  <c r="Y27" i="12"/>
  <c r="V27" i="12"/>
  <c r="T27" i="12"/>
  <c r="P92" i="5" l="1"/>
  <c r="O92" i="5"/>
  <c r="D92" i="5"/>
  <c r="P91" i="5"/>
  <c r="O91" i="5"/>
  <c r="D91" i="5"/>
  <c r="P90" i="5"/>
  <c r="O90" i="5"/>
  <c r="D90" i="5"/>
  <c r="P89" i="5"/>
  <c r="O89" i="5"/>
  <c r="D89" i="5"/>
  <c r="P88" i="5"/>
  <c r="O88" i="5"/>
  <c r="D88" i="5"/>
  <c r="P87" i="5"/>
  <c r="O87" i="5"/>
  <c r="D87" i="5"/>
  <c r="D246" i="27"/>
  <c r="O246" i="27"/>
  <c r="P246" i="27"/>
  <c r="D247" i="27"/>
  <c r="O247" i="27"/>
  <c r="P247" i="27"/>
  <c r="P61" i="5" l="1"/>
  <c r="O61" i="5"/>
  <c r="D61" i="5"/>
  <c r="D62" i="5"/>
  <c r="O62" i="5"/>
  <c r="P62" i="5"/>
  <c r="D63" i="5"/>
  <c r="O63" i="5"/>
  <c r="P63" i="5"/>
  <c r="Z16" i="12"/>
  <c r="W16" i="12"/>
  <c r="Z17" i="12"/>
  <c r="W17" i="12"/>
  <c r="Z18" i="12"/>
  <c r="W18" i="12"/>
  <c r="W21" i="12"/>
  <c r="W20" i="12"/>
  <c r="W19" i="12"/>
  <c r="Z21" i="12"/>
  <c r="Z20" i="12"/>
  <c r="Z19" i="12"/>
  <c r="O50" i="5" l="1"/>
  <c r="C25" i="12" l="1"/>
  <c r="X356" i="5"/>
  <c r="X364" i="5"/>
  <c r="X362" i="5"/>
  <c r="X367" i="5"/>
  <c r="X368" i="5"/>
  <c r="X357" i="5"/>
  <c r="X363" i="5"/>
  <c r="X365" i="5"/>
  <c r="X354" i="5"/>
  <c r="X353" i="5"/>
  <c r="X360" i="5"/>
  <c r="X369" i="5"/>
  <c r="X361" i="5"/>
  <c r="X358" i="5"/>
  <c r="X359" i="5"/>
  <c r="X366" i="5"/>
  <c r="X355" i="5"/>
  <c r="X371" i="5" l="1"/>
  <c r="DO23" i="8"/>
  <c r="AV23" i="8" l="1"/>
  <c r="AW23" i="8"/>
  <c r="AX23" i="8"/>
  <c r="AY23" i="8"/>
  <c r="AZ23" i="8"/>
  <c r="BA23" i="8"/>
  <c r="BB23" i="8"/>
  <c r="BC23" i="8"/>
  <c r="BD23" i="8"/>
  <c r="BE23" i="8"/>
  <c r="BF23" i="8"/>
  <c r="BG23" i="8"/>
  <c r="BH23" i="8"/>
  <c r="BI23" i="8"/>
  <c r="BJ23" i="8"/>
  <c r="BK23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A25" i="8"/>
  <c r="BB25" i="8"/>
  <c r="BC25" i="8"/>
  <c r="BD25" i="8"/>
  <c r="BE25" i="8"/>
  <c r="BF25" i="8"/>
  <c r="BG25" i="8"/>
  <c r="BH25" i="8"/>
  <c r="BI25" i="8"/>
  <c r="BJ25" i="8"/>
  <c r="BK25" i="8"/>
  <c r="BA27" i="8"/>
  <c r="BB27" i="8"/>
  <c r="BC27" i="8"/>
  <c r="BD27" i="8"/>
  <c r="BE27" i="8"/>
  <c r="BF27" i="8"/>
  <c r="BG27" i="8"/>
  <c r="BH27" i="8"/>
  <c r="BI27" i="8"/>
  <c r="BJ27" i="8"/>
  <c r="BK27" i="8"/>
  <c r="BA26" i="8"/>
  <c r="BB26" i="8"/>
  <c r="BC26" i="8"/>
  <c r="BD26" i="8"/>
  <c r="BE26" i="8"/>
  <c r="BF26" i="8"/>
  <c r="BG26" i="8"/>
  <c r="BH26" i="8"/>
  <c r="BI26" i="8"/>
  <c r="BJ26" i="8"/>
  <c r="BK26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AV29" i="8"/>
  <c r="AW29" i="8"/>
  <c r="AX29" i="8"/>
  <c r="AY29" i="8"/>
  <c r="AZ29" i="8"/>
  <c r="BA29" i="8"/>
  <c r="BB29" i="8"/>
  <c r="BC29" i="8"/>
  <c r="BD29" i="8"/>
  <c r="BE29" i="8"/>
  <c r="BF29" i="8"/>
  <c r="BG29" i="8"/>
  <c r="BH29" i="8"/>
  <c r="BI29" i="8"/>
  <c r="BJ29" i="8"/>
  <c r="BK29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BK30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BK31" i="8"/>
  <c r="AV32" i="8"/>
  <c r="AW32" i="8"/>
  <c r="AX32" i="8"/>
  <c r="AY32" i="8"/>
  <c r="AZ32" i="8"/>
  <c r="BA32" i="8"/>
  <c r="BB32" i="8"/>
  <c r="BC32" i="8"/>
  <c r="BD32" i="8"/>
  <c r="BE32" i="8"/>
  <c r="BF32" i="8"/>
  <c r="BG32" i="8"/>
  <c r="BH32" i="8"/>
  <c r="BI32" i="8"/>
  <c r="BJ32" i="8"/>
  <c r="BK32" i="8"/>
  <c r="BK22" i="8"/>
  <c r="BJ22" i="8"/>
  <c r="BI22" i="8"/>
  <c r="BH22" i="8"/>
  <c r="BG22" i="8"/>
  <c r="BF22" i="8"/>
  <c r="BE22" i="8"/>
  <c r="BD22" i="8"/>
  <c r="BC22" i="8"/>
  <c r="BB22" i="8"/>
  <c r="BA22" i="8"/>
  <c r="AZ22" i="8"/>
  <c r="AY22" i="8"/>
  <c r="AX22" i="8"/>
  <c r="AW22" i="8"/>
  <c r="AV22" i="8"/>
  <c r="BA5" i="8"/>
  <c r="BB5" i="8"/>
  <c r="BC5" i="8"/>
  <c r="BD5" i="8"/>
  <c r="BE5" i="8"/>
  <c r="BF5" i="8"/>
  <c r="BG5" i="8"/>
  <c r="BH5" i="8"/>
  <c r="BI5" i="8"/>
  <c r="BJ5" i="8"/>
  <c r="BK5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A6" i="8"/>
  <c r="BB6" i="8"/>
  <c r="BC6" i="8"/>
  <c r="BD6" i="8"/>
  <c r="BE6" i="8"/>
  <c r="BF6" i="8"/>
  <c r="BG6" i="8"/>
  <c r="BH6" i="8"/>
  <c r="BI6" i="8"/>
  <c r="BJ6" i="8"/>
  <c r="BK6" i="8"/>
  <c r="BA7" i="8"/>
  <c r="BB7" i="8"/>
  <c r="BC7" i="8"/>
  <c r="BD7" i="8"/>
  <c r="BE7" i="8"/>
  <c r="BF7" i="8"/>
  <c r="BG7" i="8"/>
  <c r="BH7" i="8"/>
  <c r="BI7" i="8"/>
  <c r="BJ7" i="8"/>
  <c r="BK7" i="8"/>
  <c r="BA8" i="8"/>
  <c r="BB8" i="8"/>
  <c r="BC8" i="8"/>
  <c r="BD8" i="8"/>
  <c r="BE8" i="8"/>
  <c r="BF8" i="8"/>
  <c r="BG8" i="8"/>
  <c r="BH8" i="8"/>
  <c r="BI8" i="8"/>
  <c r="BJ8" i="8"/>
  <c r="BK8" i="8"/>
  <c r="BA17" i="8"/>
  <c r="BB17" i="8"/>
  <c r="BC17" i="8"/>
  <c r="BD17" i="8"/>
  <c r="BE17" i="8"/>
  <c r="BF17" i="8"/>
  <c r="BG17" i="8"/>
  <c r="BH17" i="8"/>
  <c r="BI17" i="8"/>
  <c r="BJ17" i="8"/>
  <c r="BK17" i="8"/>
  <c r="BA9" i="8"/>
  <c r="BB9" i="8"/>
  <c r="BC9" i="8"/>
  <c r="BD9" i="8"/>
  <c r="BE9" i="8"/>
  <c r="BF9" i="8"/>
  <c r="BG9" i="8"/>
  <c r="BH9" i="8"/>
  <c r="BI9" i="8"/>
  <c r="BJ9" i="8"/>
  <c r="BK9" i="8"/>
  <c r="BA10" i="8"/>
  <c r="BB10" i="8"/>
  <c r="BC10" i="8"/>
  <c r="BD10" i="8"/>
  <c r="BE10" i="8"/>
  <c r="BF10" i="8"/>
  <c r="BG10" i="8"/>
  <c r="BH10" i="8"/>
  <c r="BI10" i="8"/>
  <c r="BJ10" i="8"/>
  <c r="BK10" i="8"/>
  <c r="BA11" i="8"/>
  <c r="BB11" i="8"/>
  <c r="BC11" i="8"/>
  <c r="BD11" i="8"/>
  <c r="BE11" i="8"/>
  <c r="BF11" i="8"/>
  <c r="BG11" i="8"/>
  <c r="BH11" i="8"/>
  <c r="BI11" i="8"/>
  <c r="BJ11" i="8"/>
  <c r="BK11" i="8"/>
  <c r="BA12" i="8"/>
  <c r="BB12" i="8"/>
  <c r="BC12" i="8"/>
  <c r="BD12" i="8"/>
  <c r="BE12" i="8"/>
  <c r="BF12" i="8"/>
  <c r="BG12" i="8"/>
  <c r="BH12" i="8"/>
  <c r="BI12" i="8"/>
  <c r="BJ12" i="8"/>
  <c r="BK12" i="8"/>
  <c r="BA13" i="8"/>
  <c r="BB13" i="8"/>
  <c r="BC13" i="8"/>
  <c r="BD13" i="8"/>
  <c r="BE13" i="8"/>
  <c r="BF13" i="8"/>
  <c r="BG13" i="8"/>
  <c r="BH13" i="8"/>
  <c r="BI13" i="8"/>
  <c r="BJ13" i="8"/>
  <c r="BK13" i="8"/>
  <c r="BA14" i="8"/>
  <c r="BB14" i="8"/>
  <c r="BC14" i="8"/>
  <c r="BD14" i="8"/>
  <c r="BE14" i="8"/>
  <c r="BF14" i="8"/>
  <c r="BG14" i="8"/>
  <c r="BH14" i="8"/>
  <c r="BI14" i="8"/>
  <c r="BJ14" i="8"/>
  <c r="BK14" i="8"/>
  <c r="BA15" i="8"/>
  <c r="BB15" i="8"/>
  <c r="BC15" i="8"/>
  <c r="BD15" i="8"/>
  <c r="BE15" i="8"/>
  <c r="BF15" i="8"/>
  <c r="BG15" i="8"/>
  <c r="BH15" i="8"/>
  <c r="BI15" i="8"/>
  <c r="BJ15" i="8"/>
  <c r="BK15" i="8"/>
  <c r="BA16" i="8"/>
  <c r="BB16" i="8"/>
  <c r="BC16" i="8"/>
  <c r="BD16" i="8"/>
  <c r="BE16" i="8"/>
  <c r="BF16" i="8"/>
  <c r="BG16" i="8"/>
  <c r="BH16" i="8"/>
  <c r="BI16" i="8"/>
  <c r="BJ16" i="8"/>
  <c r="BK16" i="8"/>
  <c r="AV19" i="8"/>
  <c r="AW19" i="8"/>
  <c r="AX19" i="8"/>
  <c r="AY19" i="8"/>
  <c r="AZ19" i="8"/>
  <c r="BA19" i="8"/>
  <c r="BB19" i="8"/>
  <c r="BC19" i="8"/>
  <c r="BD19" i="8"/>
  <c r="BE19" i="8"/>
  <c r="BF19" i="8"/>
  <c r="BG19" i="8"/>
  <c r="BH19" i="8"/>
  <c r="BI19" i="8"/>
  <c r="BJ19" i="8"/>
  <c r="BK19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AF4" i="5"/>
  <c r="B8" i="8" l="1"/>
  <c r="Z8" i="8" s="1"/>
  <c r="B25" i="8"/>
  <c r="Z25" i="8" s="1"/>
  <c r="B26" i="8"/>
  <c r="Z26" i="8" s="1"/>
  <c r="B6" i="8"/>
  <c r="Z6" i="8" s="1"/>
  <c r="B7" i="8"/>
  <c r="Z7" i="8" s="1"/>
  <c r="B9" i="8"/>
  <c r="B10" i="8"/>
  <c r="Z10" i="8" s="1"/>
  <c r="B11" i="8"/>
  <c r="B12" i="8"/>
  <c r="Z12" i="8" s="1"/>
  <c r="B13" i="8"/>
  <c r="Z13" i="8" s="1"/>
  <c r="B14" i="8"/>
  <c r="Z14" i="8" s="1"/>
  <c r="B15" i="8"/>
  <c r="Z15" i="8" s="1"/>
  <c r="B16" i="8"/>
  <c r="Z16" i="8" s="1"/>
  <c r="B5" i="8"/>
  <c r="Z5" i="8" s="1"/>
  <c r="I4" i="12"/>
  <c r="Z11" i="8" l="1"/>
  <c r="Z9" i="8"/>
  <c r="AS10" i="8"/>
  <c r="AS5" i="8"/>
  <c r="AS26" i="8"/>
  <c r="AS8" i="8"/>
  <c r="AS16" i="8"/>
  <c r="AS12" i="8"/>
  <c r="AS14" i="8"/>
  <c r="AS6" i="8"/>
  <c r="AS13" i="8"/>
  <c r="AS15" i="8"/>
  <c r="AS7" i="8"/>
  <c r="AS25" i="8"/>
  <c r="X494" i="27"/>
  <c r="X493" i="27"/>
  <c r="X492" i="27"/>
  <c r="X491" i="27"/>
  <c r="X490" i="27"/>
  <c r="X489" i="27"/>
  <c r="X488" i="27"/>
  <c r="X487" i="27"/>
  <c r="X486" i="27"/>
  <c r="X485" i="27"/>
  <c r="X484" i="27"/>
  <c r="X483" i="27"/>
  <c r="X482" i="27"/>
  <c r="X481" i="27"/>
  <c r="X480" i="27"/>
  <c r="X479" i="27"/>
  <c r="X478" i="27"/>
  <c r="X477" i="27"/>
  <c r="X476" i="27"/>
  <c r="X475" i="27"/>
  <c r="X474" i="27"/>
  <c r="N379" i="27"/>
  <c r="M379" i="27"/>
  <c r="L379" i="27"/>
  <c r="K379" i="27"/>
  <c r="J379" i="27"/>
  <c r="I379" i="27"/>
  <c r="H379" i="27"/>
  <c r="G379" i="27"/>
  <c r="F379" i="27"/>
  <c r="K378" i="27"/>
  <c r="L378" i="27" s="1"/>
  <c r="M378" i="27" s="1"/>
  <c r="N378" i="27" s="1"/>
  <c r="I378" i="27"/>
  <c r="G378" i="27"/>
  <c r="N376" i="27"/>
  <c r="M376" i="27"/>
  <c r="L376" i="27"/>
  <c r="K376" i="27"/>
  <c r="J376" i="27"/>
  <c r="I376" i="27"/>
  <c r="H376" i="27"/>
  <c r="G376" i="27"/>
  <c r="F376" i="27"/>
  <c r="G375" i="27"/>
  <c r="H375" i="27" s="1"/>
  <c r="I375" i="27" s="1"/>
  <c r="J375" i="27" s="1"/>
  <c r="K375" i="27" s="1"/>
  <c r="L375" i="27" s="1"/>
  <c r="M375" i="27" s="1"/>
  <c r="N375" i="27" s="1"/>
  <c r="N373" i="27"/>
  <c r="M373" i="27"/>
  <c r="L373" i="27"/>
  <c r="K373" i="27"/>
  <c r="J373" i="27"/>
  <c r="I373" i="27"/>
  <c r="H373" i="27"/>
  <c r="G373" i="27"/>
  <c r="F373" i="27"/>
  <c r="G372" i="27"/>
  <c r="H372" i="27" s="1"/>
  <c r="I372" i="27" s="1"/>
  <c r="J372" i="27" s="1"/>
  <c r="K372" i="27" s="1"/>
  <c r="L372" i="27" s="1"/>
  <c r="M372" i="27" s="1"/>
  <c r="N370" i="27"/>
  <c r="M370" i="27"/>
  <c r="L370" i="27"/>
  <c r="K370" i="27"/>
  <c r="J370" i="27"/>
  <c r="I370" i="27"/>
  <c r="H370" i="27"/>
  <c r="G370" i="27"/>
  <c r="F370" i="27"/>
  <c r="G369" i="27"/>
  <c r="H369" i="27" s="1"/>
  <c r="I369" i="27" s="1"/>
  <c r="J369" i="27" s="1"/>
  <c r="K369" i="27" s="1"/>
  <c r="L369" i="27" s="1"/>
  <c r="M369" i="27" s="1"/>
  <c r="N369" i="27" s="1"/>
  <c r="W338" i="27"/>
  <c r="V338" i="27"/>
  <c r="U338" i="27"/>
  <c r="T338" i="27"/>
  <c r="S338" i="27"/>
  <c r="R338" i="27"/>
  <c r="W337" i="27"/>
  <c r="V337" i="27"/>
  <c r="U337" i="27"/>
  <c r="T337" i="27"/>
  <c r="S337" i="27"/>
  <c r="R337" i="27"/>
  <c r="W336" i="27"/>
  <c r="V336" i="27"/>
  <c r="U336" i="27"/>
  <c r="T336" i="27"/>
  <c r="S336" i="27"/>
  <c r="R336" i="27"/>
  <c r="W335" i="27"/>
  <c r="V335" i="27"/>
  <c r="U335" i="27"/>
  <c r="T335" i="27"/>
  <c r="S335" i="27"/>
  <c r="R335" i="27"/>
  <c r="W334" i="27"/>
  <c r="V334" i="27"/>
  <c r="U334" i="27"/>
  <c r="T334" i="27"/>
  <c r="S334" i="27"/>
  <c r="R334" i="27"/>
  <c r="W333" i="27"/>
  <c r="V333" i="27"/>
  <c r="U333" i="27"/>
  <c r="T333" i="27"/>
  <c r="S333" i="27"/>
  <c r="R333" i="27"/>
  <c r="W332" i="27"/>
  <c r="V332" i="27"/>
  <c r="U332" i="27"/>
  <c r="X332" i="27" s="1"/>
  <c r="T332" i="27"/>
  <c r="S332" i="27"/>
  <c r="R332" i="27"/>
  <c r="W331" i="27"/>
  <c r="U331" i="27"/>
  <c r="T331" i="27"/>
  <c r="S331" i="27"/>
  <c r="R331" i="27"/>
  <c r="W330" i="27"/>
  <c r="V330" i="27"/>
  <c r="U330" i="27"/>
  <c r="T330" i="27"/>
  <c r="S330" i="27"/>
  <c r="R330" i="27"/>
  <c r="W329" i="27"/>
  <c r="U329" i="27"/>
  <c r="T329" i="27"/>
  <c r="S329" i="27"/>
  <c r="R329" i="27"/>
  <c r="W328" i="27"/>
  <c r="V328" i="27"/>
  <c r="U328" i="27"/>
  <c r="T328" i="27"/>
  <c r="S328" i="27"/>
  <c r="R328" i="27"/>
  <c r="W327" i="27"/>
  <c r="U327" i="27"/>
  <c r="T327" i="27"/>
  <c r="S327" i="27"/>
  <c r="R327" i="27"/>
  <c r="W326" i="27"/>
  <c r="V326" i="27"/>
  <c r="U326" i="27"/>
  <c r="T326" i="27"/>
  <c r="S326" i="27"/>
  <c r="R326" i="27"/>
  <c r="W325" i="27"/>
  <c r="V325" i="27"/>
  <c r="U325" i="27"/>
  <c r="T325" i="27"/>
  <c r="S325" i="27"/>
  <c r="R325" i="27"/>
  <c r="W324" i="27"/>
  <c r="V324" i="27"/>
  <c r="U324" i="27"/>
  <c r="T324" i="27"/>
  <c r="S324" i="27"/>
  <c r="R324" i="27"/>
  <c r="W323" i="27"/>
  <c r="V323" i="27"/>
  <c r="U323" i="27"/>
  <c r="T323" i="27"/>
  <c r="S323" i="27"/>
  <c r="R323" i="27"/>
  <c r="W322" i="27"/>
  <c r="V322" i="27"/>
  <c r="T322" i="27"/>
  <c r="S322" i="27"/>
  <c r="R322" i="27"/>
  <c r="W321" i="27"/>
  <c r="V321" i="27"/>
  <c r="U321" i="27"/>
  <c r="T321" i="27"/>
  <c r="S321" i="27"/>
  <c r="R321" i="27"/>
  <c r="W320" i="27"/>
  <c r="V320" i="27"/>
  <c r="U320" i="27"/>
  <c r="T320" i="27"/>
  <c r="S320" i="27"/>
  <c r="R320" i="27"/>
  <c r="V319" i="27"/>
  <c r="U319" i="27"/>
  <c r="T319" i="27"/>
  <c r="S319" i="27"/>
  <c r="R319" i="27"/>
  <c r="W318" i="27"/>
  <c r="V318" i="27"/>
  <c r="U318" i="27"/>
  <c r="T318" i="27"/>
  <c r="S318" i="27"/>
  <c r="R318" i="27"/>
  <c r="O292" i="27"/>
  <c r="O291" i="27"/>
  <c r="N288" i="27"/>
  <c r="N289" i="27" s="1"/>
  <c r="N298" i="27" s="1"/>
  <c r="M288" i="27"/>
  <c r="M297" i="27" s="1"/>
  <c r="L288" i="27"/>
  <c r="K288" i="27"/>
  <c r="K289" i="27" s="1"/>
  <c r="J288" i="27"/>
  <c r="J297" i="27" s="1"/>
  <c r="I288" i="27"/>
  <c r="I297" i="27" s="1"/>
  <c r="H288" i="27"/>
  <c r="G288" i="27"/>
  <c r="G297" i="27" s="1"/>
  <c r="F288" i="27"/>
  <c r="F289" i="27" s="1"/>
  <c r="F298" i="27" s="1"/>
  <c r="P287" i="27"/>
  <c r="O287" i="27"/>
  <c r="D287" i="27"/>
  <c r="P286" i="27"/>
  <c r="O286" i="27"/>
  <c r="D286" i="27"/>
  <c r="P285" i="27"/>
  <c r="O285" i="27"/>
  <c r="D285" i="27"/>
  <c r="P284" i="27"/>
  <c r="O284" i="27"/>
  <c r="D284" i="27"/>
  <c r="P283" i="27"/>
  <c r="O283" i="27"/>
  <c r="D283" i="27"/>
  <c r="P282" i="27"/>
  <c r="O282" i="27"/>
  <c r="D282" i="27"/>
  <c r="P281" i="27"/>
  <c r="O281" i="27"/>
  <c r="D281" i="27"/>
  <c r="P280" i="27"/>
  <c r="O280" i="27"/>
  <c r="D280" i="27"/>
  <c r="P279" i="27"/>
  <c r="O279" i="27"/>
  <c r="D279" i="27"/>
  <c r="P278" i="27"/>
  <c r="O278" i="27"/>
  <c r="D278" i="27"/>
  <c r="P277" i="27"/>
  <c r="O277" i="27"/>
  <c r="D277" i="27"/>
  <c r="P276" i="27"/>
  <c r="O276" i="27"/>
  <c r="D276" i="27"/>
  <c r="P275" i="27"/>
  <c r="O275" i="27"/>
  <c r="D275" i="27"/>
  <c r="P274" i="27"/>
  <c r="O274" i="27"/>
  <c r="D274" i="27"/>
  <c r="P273" i="27"/>
  <c r="O273" i="27"/>
  <c r="D273" i="27"/>
  <c r="P272" i="27"/>
  <c r="O272" i="27"/>
  <c r="D272" i="27"/>
  <c r="P271" i="27"/>
  <c r="O271" i="27"/>
  <c r="D271" i="27"/>
  <c r="P270" i="27"/>
  <c r="O270" i="27"/>
  <c r="D270" i="27"/>
  <c r="P269" i="27"/>
  <c r="O269" i="27"/>
  <c r="D269" i="27"/>
  <c r="P268" i="27"/>
  <c r="O268" i="27"/>
  <c r="D268" i="27"/>
  <c r="P267" i="27"/>
  <c r="O267" i="27"/>
  <c r="D267" i="27"/>
  <c r="P266" i="27"/>
  <c r="O266" i="27"/>
  <c r="D266" i="27"/>
  <c r="P265" i="27"/>
  <c r="O265" i="27"/>
  <c r="D265" i="27"/>
  <c r="P264" i="27"/>
  <c r="O264" i="27"/>
  <c r="D264" i="27"/>
  <c r="P263" i="27"/>
  <c r="O263" i="27"/>
  <c r="D263" i="27"/>
  <c r="P262" i="27"/>
  <c r="O262" i="27"/>
  <c r="D262" i="27"/>
  <c r="P261" i="27"/>
  <c r="O261" i="27"/>
  <c r="D261" i="27"/>
  <c r="P260" i="27"/>
  <c r="O260" i="27"/>
  <c r="D260" i="27"/>
  <c r="P259" i="27"/>
  <c r="O259" i="27"/>
  <c r="D259" i="27"/>
  <c r="P258" i="27"/>
  <c r="O258" i="27"/>
  <c r="D258" i="27"/>
  <c r="P257" i="27"/>
  <c r="O257" i="27"/>
  <c r="D257" i="27"/>
  <c r="P256" i="27"/>
  <c r="O256" i="27"/>
  <c r="D256" i="27"/>
  <c r="P255" i="27"/>
  <c r="O255" i="27"/>
  <c r="D255" i="27"/>
  <c r="P254" i="27"/>
  <c r="O254" i="27"/>
  <c r="D254" i="27"/>
  <c r="P253" i="27"/>
  <c r="O253" i="27"/>
  <c r="D253" i="27"/>
  <c r="P252" i="27"/>
  <c r="O252" i="27"/>
  <c r="D252" i="27"/>
  <c r="P251" i="27"/>
  <c r="O251" i="27"/>
  <c r="D251" i="27"/>
  <c r="P250" i="27"/>
  <c r="O250" i="27"/>
  <c r="D250" i="27"/>
  <c r="P249" i="27"/>
  <c r="O249" i="27"/>
  <c r="D249" i="27"/>
  <c r="P248" i="27"/>
  <c r="O248" i="27"/>
  <c r="D248" i="27"/>
  <c r="P245" i="27"/>
  <c r="O245" i="27"/>
  <c r="D245" i="27"/>
  <c r="U244" i="27"/>
  <c r="P244" i="27"/>
  <c r="O244" i="27"/>
  <c r="D244" i="27"/>
  <c r="P243" i="27"/>
  <c r="O243" i="27"/>
  <c r="D243" i="27"/>
  <c r="P242" i="27"/>
  <c r="O242" i="27"/>
  <c r="D242" i="27"/>
  <c r="V241" i="27"/>
  <c r="P241" i="27"/>
  <c r="O241" i="27"/>
  <c r="D241" i="27"/>
  <c r="P240" i="27"/>
  <c r="O240" i="27"/>
  <c r="D240" i="27"/>
  <c r="P239" i="27"/>
  <c r="O239" i="27"/>
  <c r="D239" i="27"/>
  <c r="V238" i="27"/>
  <c r="W319" i="27" s="1"/>
  <c r="X319" i="27" s="1"/>
  <c r="P238" i="27"/>
  <c r="O238" i="27"/>
  <c r="D238" i="27"/>
  <c r="P237" i="27"/>
  <c r="O237" i="27"/>
  <c r="D237" i="27"/>
  <c r="P236" i="27"/>
  <c r="O236" i="27"/>
  <c r="D236" i="27"/>
  <c r="P235" i="27"/>
  <c r="O235" i="27"/>
  <c r="D235" i="27"/>
  <c r="P234" i="27"/>
  <c r="O234" i="27"/>
  <c r="D234" i="27"/>
  <c r="P233" i="27"/>
  <c r="O233" i="27"/>
  <c r="D233" i="27"/>
  <c r="P232" i="27"/>
  <c r="O232" i="27"/>
  <c r="D232" i="27"/>
  <c r="P231" i="27"/>
  <c r="O231" i="27"/>
  <c r="D231" i="27"/>
  <c r="P230" i="27"/>
  <c r="O230" i="27"/>
  <c r="D230" i="27"/>
  <c r="P229" i="27"/>
  <c r="O229" i="27"/>
  <c r="D229" i="27"/>
  <c r="P228" i="27"/>
  <c r="O228" i="27"/>
  <c r="D228" i="27"/>
  <c r="P227" i="27"/>
  <c r="O227" i="27"/>
  <c r="D227" i="27"/>
  <c r="P226" i="27"/>
  <c r="O226" i="27"/>
  <c r="D226" i="27"/>
  <c r="P225" i="27"/>
  <c r="O225" i="27"/>
  <c r="D225" i="27"/>
  <c r="P224" i="27"/>
  <c r="O224" i="27"/>
  <c r="D224" i="27"/>
  <c r="P223" i="27"/>
  <c r="O223" i="27"/>
  <c r="D223" i="27"/>
  <c r="P222" i="27"/>
  <c r="O222" i="27"/>
  <c r="D222" i="27"/>
  <c r="P221" i="27"/>
  <c r="O221" i="27"/>
  <c r="D221" i="27"/>
  <c r="P220" i="27"/>
  <c r="O220" i="27"/>
  <c r="D220" i="27"/>
  <c r="P219" i="27"/>
  <c r="O219" i="27"/>
  <c r="D219" i="27"/>
  <c r="P218" i="27"/>
  <c r="O218" i="27"/>
  <c r="D218" i="27"/>
  <c r="P217" i="27"/>
  <c r="O217" i="27"/>
  <c r="D217" i="27"/>
  <c r="P216" i="27"/>
  <c r="O216" i="27"/>
  <c r="D216" i="27"/>
  <c r="P215" i="27"/>
  <c r="O215" i="27"/>
  <c r="D215" i="27"/>
  <c r="P214" i="27"/>
  <c r="O214" i="27"/>
  <c r="D214" i="27"/>
  <c r="P213" i="27"/>
  <c r="O213" i="27"/>
  <c r="D213" i="27"/>
  <c r="P212" i="27"/>
  <c r="O212" i="27"/>
  <c r="D212" i="27"/>
  <c r="P211" i="27"/>
  <c r="O211" i="27"/>
  <c r="D211" i="27"/>
  <c r="P210" i="27"/>
  <c r="O210" i="27"/>
  <c r="D210" i="27"/>
  <c r="P209" i="27"/>
  <c r="O209" i="27"/>
  <c r="D209" i="27"/>
  <c r="P208" i="27"/>
  <c r="O208" i="27"/>
  <c r="D208" i="27"/>
  <c r="P207" i="27"/>
  <c r="O207" i="27"/>
  <c r="D207" i="27"/>
  <c r="P206" i="27"/>
  <c r="O206" i="27"/>
  <c r="D206" i="27"/>
  <c r="P205" i="27"/>
  <c r="O205" i="27"/>
  <c r="D205" i="27"/>
  <c r="P204" i="27"/>
  <c r="O204" i="27"/>
  <c r="D204" i="27"/>
  <c r="P203" i="27"/>
  <c r="O203" i="27"/>
  <c r="D203" i="27"/>
  <c r="U202" i="27"/>
  <c r="V327" i="27" s="1"/>
  <c r="P202" i="27"/>
  <c r="O202" i="27"/>
  <c r="D202" i="27"/>
  <c r="P201" i="27"/>
  <c r="O201" i="27"/>
  <c r="D201" i="27"/>
  <c r="P200" i="27"/>
  <c r="O200" i="27"/>
  <c r="D200" i="27"/>
  <c r="P199" i="27"/>
  <c r="O199" i="27"/>
  <c r="D199" i="27"/>
  <c r="P198" i="27"/>
  <c r="O198" i="27"/>
  <c r="D198" i="27"/>
  <c r="P197" i="27"/>
  <c r="O197" i="27"/>
  <c r="D197" i="27"/>
  <c r="P196" i="27"/>
  <c r="O196" i="27"/>
  <c r="D196" i="27"/>
  <c r="P195" i="27"/>
  <c r="O195" i="27"/>
  <c r="D195" i="27"/>
  <c r="P194" i="27"/>
  <c r="O194" i="27"/>
  <c r="D194" i="27"/>
  <c r="P193" i="27"/>
  <c r="O193" i="27"/>
  <c r="D193" i="27"/>
  <c r="P192" i="27"/>
  <c r="O192" i="27"/>
  <c r="D192" i="27"/>
  <c r="P191" i="27"/>
  <c r="O191" i="27"/>
  <c r="D191" i="27"/>
  <c r="P190" i="27"/>
  <c r="O190" i="27"/>
  <c r="D190" i="27"/>
  <c r="P189" i="27"/>
  <c r="O189" i="27"/>
  <c r="D189" i="27"/>
  <c r="P188" i="27"/>
  <c r="O188" i="27"/>
  <c r="D188" i="27"/>
  <c r="P187" i="27"/>
  <c r="O187" i="27"/>
  <c r="D187" i="27"/>
  <c r="P186" i="27"/>
  <c r="O186" i="27"/>
  <c r="D186" i="27"/>
  <c r="P185" i="27"/>
  <c r="O185" i="27"/>
  <c r="D185" i="27"/>
  <c r="P184" i="27"/>
  <c r="O184" i="27"/>
  <c r="D184" i="27"/>
  <c r="P183" i="27"/>
  <c r="O183" i="27"/>
  <c r="D183" i="27"/>
  <c r="P182" i="27"/>
  <c r="O182" i="27"/>
  <c r="D182" i="27"/>
  <c r="P181" i="27"/>
  <c r="O181" i="27"/>
  <c r="D181" i="27"/>
  <c r="P180" i="27"/>
  <c r="O180" i="27"/>
  <c r="D180" i="27"/>
  <c r="P179" i="27"/>
  <c r="O179" i="27"/>
  <c r="D179" i="27"/>
  <c r="U178" i="27"/>
  <c r="V329" i="27" s="1"/>
  <c r="P178" i="27"/>
  <c r="O178" i="27"/>
  <c r="D178" i="27"/>
  <c r="P177" i="27"/>
  <c r="O177" i="27"/>
  <c r="D177" i="27"/>
  <c r="P176" i="27"/>
  <c r="O176" i="27"/>
  <c r="D176" i="27"/>
  <c r="P175" i="27"/>
  <c r="O175" i="27"/>
  <c r="D175" i="27"/>
  <c r="P174" i="27"/>
  <c r="O174" i="27"/>
  <c r="D174" i="27"/>
  <c r="P173" i="27"/>
  <c r="O173" i="27"/>
  <c r="D173" i="27"/>
  <c r="P172" i="27"/>
  <c r="O172" i="27"/>
  <c r="D172" i="27"/>
  <c r="T171" i="27"/>
  <c r="U322" i="27" s="1"/>
  <c r="P171" i="27"/>
  <c r="O171" i="27"/>
  <c r="D171" i="27"/>
  <c r="P170" i="27"/>
  <c r="O170" i="27"/>
  <c r="D170" i="27"/>
  <c r="P169" i="27"/>
  <c r="O169" i="27"/>
  <c r="D169" i="27"/>
  <c r="P168" i="27"/>
  <c r="O168" i="27"/>
  <c r="D168" i="27"/>
  <c r="P167" i="27"/>
  <c r="O167" i="27"/>
  <c r="D167" i="27"/>
  <c r="P166" i="27"/>
  <c r="O166" i="27"/>
  <c r="D166" i="27"/>
  <c r="P165" i="27"/>
  <c r="O165" i="27"/>
  <c r="D165" i="27"/>
  <c r="P164" i="27"/>
  <c r="O164" i="27"/>
  <c r="D164" i="27"/>
  <c r="P163" i="27"/>
  <c r="O163" i="27"/>
  <c r="D163" i="27"/>
  <c r="P162" i="27"/>
  <c r="O162" i="27"/>
  <c r="D162" i="27"/>
  <c r="P161" i="27"/>
  <c r="O161" i="27"/>
  <c r="D161" i="27"/>
  <c r="P160" i="27"/>
  <c r="O160" i="27"/>
  <c r="D160" i="27"/>
  <c r="P159" i="27"/>
  <c r="O159" i="27"/>
  <c r="D159" i="27"/>
  <c r="P158" i="27"/>
  <c r="O158" i="27"/>
  <c r="D158" i="27"/>
  <c r="P157" i="27"/>
  <c r="O157" i="27"/>
  <c r="D157" i="27"/>
  <c r="P156" i="27"/>
  <c r="O156" i="27"/>
  <c r="D156" i="27"/>
  <c r="P155" i="27"/>
  <c r="O155" i="27"/>
  <c r="D155" i="27"/>
  <c r="P154" i="27"/>
  <c r="O154" i="27"/>
  <c r="D154" i="27"/>
  <c r="P153" i="27"/>
  <c r="O153" i="27"/>
  <c r="D153" i="27"/>
  <c r="P152" i="27"/>
  <c r="O152" i="27"/>
  <c r="D152" i="27"/>
  <c r="P151" i="27"/>
  <c r="O151" i="27"/>
  <c r="D151" i="27"/>
  <c r="P150" i="27"/>
  <c r="O150" i="27"/>
  <c r="D150" i="27"/>
  <c r="P149" i="27"/>
  <c r="O149" i="27"/>
  <c r="D149" i="27"/>
  <c r="P148" i="27"/>
  <c r="O148" i="27"/>
  <c r="D148" i="27"/>
  <c r="P147" i="27"/>
  <c r="O147" i="27"/>
  <c r="D147" i="27"/>
  <c r="P146" i="27"/>
  <c r="O146" i="27"/>
  <c r="D146" i="27"/>
  <c r="P145" i="27"/>
  <c r="O145" i="27"/>
  <c r="D145" i="27"/>
  <c r="P144" i="27"/>
  <c r="O144" i="27"/>
  <c r="D144" i="27"/>
  <c r="P143" i="27"/>
  <c r="O143" i="27"/>
  <c r="D143" i="27"/>
  <c r="P142" i="27"/>
  <c r="O142" i="27"/>
  <c r="D142" i="27"/>
  <c r="P141" i="27"/>
  <c r="O141" i="27"/>
  <c r="D141" i="27"/>
  <c r="P140" i="27"/>
  <c r="O140" i="27"/>
  <c r="D140" i="27"/>
  <c r="P139" i="27"/>
  <c r="O139" i="27"/>
  <c r="D139" i="27"/>
  <c r="P138" i="27"/>
  <c r="O138" i="27"/>
  <c r="D138" i="27"/>
  <c r="P137" i="27"/>
  <c r="O137" i="27"/>
  <c r="D137" i="27"/>
  <c r="P136" i="27"/>
  <c r="O136" i="27"/>
  <c r="D136" i="27"/>
  <c r="P135" i="27"/>
  <c r="O135" i="27"/>
  <c r="D135" i="27"/>
  <c r="P134" i="27"/>
  <c r="O134" i="27"/>
  <c r="D134" i="27"/>
  <c r="P133" i="27"/>
  <c r="O133" i="27"/>
  <c r="D133" i="27"/>
  <c r="P132" i="27"/>
  <c r="O132" i="27"/>
  <c r="D132" i="27"/>
  <c r="P131" i="27"/>
  <c r="O131" i="27"/>
  <c r="D131" i="27"/>
  <c r="P130" i="27"/>
  <c r="O130" i="27"/>
  <c r="D130" i="27"/>
  <c r="P129" i="27"/>
  <c r="O129" i="27"/>
  <c r="D129" i="27"/>
  <c r="P128" i="27"/>
  <c r="O128" i="27"/>
  <c r="D128" i="27"/>
  <c r="P127" i="27"/>
  <c r="O127" i="27"/>
  <c r="D127" i="27"/>
  <c r="P126" i="27"/>
  <c r="O126" i="27"/>
  <c r="D126" i="27"/>
  <c r="P125" i="27"/>
  <c r="O125" i="27"/>
  <c r="D125" i="27"/>
  <c r="P124" i="27"/>
  <c r="O124" i="27"/>
  <c r="D124" i="27"/>
  <c r="P123" i="27"/>
  <c r="O123" i="27"/>
  <c r="D123" i="27"/>
  <c r="P122" i="27"/>
  <c r="O122" i="27"/>
  <c r="D122" i="27"/>
  <c r="P121" i="27"/>
  <c r="O121" i="27"/>
  <c r="D121" i="27"/>
  <c r="P120" i="27"/>
  <c r="O120" i="27"/>
  <c r="D120" i="27"/>
  <c r="P119" i="27"/>
  <c r="O119" i="27"/>
  <c r="D119" i="27"/>
  <c r="P118" i="27"/>
  <c r="O118" i="27"/>
  <c r="D118" i="27"/>
  <c r="P117" i="27"/>
  <c r="O117" i="27"/>
  <c r="D117" i="27"/>
  <c r="P116" i="27"/>
  <c r="O116" i="27"/>
  <c r="D116" i="27"/>
  <c r="P115" i="27"/>
  <c r="O115" i="27"/>
  <c r="D115" i="27"/>
  <c r="P114" i="27"/>
  <c r="O114" i="27"/>
  <c r="D114" i="27"/>
  <c r="P113" i="27"/>
  <c r="O113" i="27"/>
  <c r="D113" i="27"/>
  <c r="P112" i="27"/>
  <c r="O112" i="27"/>
  <c r="D112" i="27"/>
  <c r="P111" i="27"/>
  <c r="O111" i="27"/>
  <c r="D111" i="27"/>
  <c r="P110" i="27"/>
  <c r="O110" i="27"/>
  <c r="D110" i="27"/>
  <c r="P109" i="27"/>
  <c r="O109" i="27"/>
  <c r="D109" i="27"/>
  <c r="P108" i="27"/>
  <c r="O108" i="27"/>
  <c r="D108" i="27"/>
  <c r="P107" i="27"/>
  <c r="O107" i="27"/>
  <c r="D107" i="27"/>
  <c r="P106" i="27"/>
  <c r="O106" i="27"/>
  <c r="D106" i="27"/>
  <c r="P105" i="27"/>
  <c r="O105" i="27"/>
  <c r="D105" i="27"/>
  <c r="P104" i="27"/>
  <c r="O104" i="27"/>
  <c r="D104" i="27"/>
  <c r="P103" i="27"/>
  <c r="O103" i="27"/>
  <c r="D103" i="27"/>
  <c r="P102" i="27"/>
  <c r="O102" i="27"/>
  <c r="D102" i="27"/>
  <c r="P101" i="27"/>
  <c r="O101" i="27"/>
  <c r="D101" i="27"/>
  <c r="P100" i="27"/>
  <c r="O100" i="27"/>
  <c r="D100" i="27"/>
  <c r="P99" i="27"/>
  <c r="O99" i="27"/>
  <c r="D99" i="27"/>
  <c r="P98" i="27"/>
  <c r="O98" i="27"/>
  <c r="D98" i="27"/>
  <c r="P97" i="27"/>
  <c r="O97" i="27"/>
  <c r="D97" i="27"/>
  <c r="P96" i="27"/>
  <c r="O96" i="27"/>
  <c r="D96" i="27"/>
  <c r="P95" i="27"/>
  <c r="O95" i="27"/>
  <c r="D95" i="27"/>
  <c r="P94" i="27"/>
  <c r="O94" i="27"/>
  <c r="D94" i="27"/>
  <c r="P93" i="27"/>
  <c r="O93" i="27"/>
  <c r="D93" i="27"/>
  <c r="P92" i="27"/>
  <c r="O92" i="27"/>
  <c r="D92" i="27"/>
  <c r="P91" i="27"/>
  <c r="O91" i="27"/>
  <c r="D91" i="27"/>
  <c r="P90" i="27"/>
  <c r="O90" i="27"/>
  <c r="D90" i="27"/>
  <c r="P89" i="27"/>
  <c r="O89" i="27"/>
  <c r="D89" i="27"/>
  <c r="T88" i="27"/>
  <c r="P88" i="27"/>
  <c r="O88" i="27"/>
  <c r="D88" i="27"/>
  <c r="P87" i="27"/>
  <c r="O87" i="27"/>
  <c r="D87" i="27"/>
  <c r="P86" i="27"/>
  <c r="O86" i="27"/>
  <c r="D86" i="27"/>
  <c r="P85" i="27"/>
  <c r="O85" i="27"/>
  <c r="D85" i="27"/>
  <c r="P84" i="27"/>
  <c r="O84" i="27"/>
  <c r="D84" i="27"/>
  <c r="P83" i="27"/>
  <c r="O83" i="27"/>
  <c r="D83" i="27"/>
  <c r="P82" i="27"/>
  <c r="O82" i="27"/>
  <c r="D82" i="27"/>
  <c r="P81" i="27"/>
  <c r="O81" i="27"/>
  <c r="D81" i="27"/>
  <c r="P80" i="27"/>
  <c r="O80" i="27"/>
  <c r="D80" i="27"/>
  <c r="P79" i="27"/>
  <c r="O79" i="27"/>
  <c r="D79" i="27"/>
  <c r="P78" i="27"/>
  <c r="O78" i="27"/>
  <c r="D78" i="27"/>
  <c r="P77" i="27"/>
  <c r="O77" i="27"/>
  <c r="D77" i="27"/>
  <c r="P76" i="27"/>
  <c r="O76" i="27"/>
  <c r="D76" i="27"/>
  <c r="P75" i="27"/>
  <c r="O75" i="27"/>
  <c r="D75" i="27"/>
  <c r="P74" i="27"/>
  <c r="O74" i="27"/>
  <c r="D74" i="27"/>
  <c r="P73" i="27"/>
  <c r="O73" i="27"/>
  <c r="D73" i="27"/>
  <c r="P72" i="27"/>
  <c r="O72" i="27"/>
  <c r="D72" i="27"/>
  <c r="P71" i="27"/>
  <c r="O71" i="27"/>
  <c r="D71" i="27"/>
  <c r="P70" i="27"/>
  <c r="O70" i="27"/>
  <c r="D70" i="27"/>
  <c r="P69" i="27"/>
  <c r="O69" i="27"/>
  <c r="D69" i="27"/>
  <c r="P68" i="27"/>
  <c r="O68" i="27"/>
  <c r="D68" i="27"/>
  <c r="P67" i="27"/>
  <c r="O67" i="27"/>
  <c r="D67" i="27"/>
  <c r="P66" i="27"/>
  <c r="O66" i="27"/>
  <c r="D66" i="27"/>
  <c r="P65" i="27"/>
  <c r="O65" i="27"/>
  <c r="D65" i="27"/>
  <c r="P64" i="27"/>
  <c r="O64" i="27"/>
  <c r="D64" i="27"/>
  <c r="P63" i="27"/>
  <c r="O63" i="27"/>
  <c r="D63" i="27"/>
  <c r="P62" i="27"/>
  <c r="O62" i="27"/>
  <c r="D62" i="27"/>
  <c r="P61" i="27"/>
  <c r="O61" i="27"/>
  <c r="D61" i="27"/>
  <c r="P60" i="27"/>
  <c r="O60" i="27"/>
  <c r="D60" i="27"/>
  <c r="P59" i="27"/>
  <c r="O59" i="27"/>
  <c r="D59" i="27"/>
  <c r="P58" i="27"/>
  <c r="O58" i="27"/>
  <c r="D58" i="27"/>
  <c r="P57" i="27"/>
  <c r="O57" i="27"/>
  <c r="D57" i="27"/>
  <c r="P56" i="27"/>
  <c r="O56" i="27"/>
  <c r="D56" i="27"/>
  <c r="P55" i="27"/>
  <c r="O55" i="27"/>
  <c r="D55" i="27"/>
  <c r="P54" i="27"/>
  <c r="O54" i="27"/>
  <c r="D54" i="27"/>
  <c r="P53" i="27"/>
  <c r="O53" i="27"/>
  <c r="D53" i="27"/>
  <c r="P52" i="27"/>
  <c r="O52" i="27"/>
  <c r="D52" i="27"/>
  <c r="P51" i="27"/>
  <c r="O51" i="27"/>
  <c r="D51" i="27"/>
  <c r="P50" i="27"/>
  <c r="O50" i="27"/>
  <c r="D50" i="27"/>
  <c r="P49" i="27"/>
  <c r="O49" i="27"/>
  <c r="D49" i="27"/>
  <c r="P48" i="27"/>
  <c r="O48" i="27"/>
  <c r="D48" i="27"/>
  <c r="P47" i="27"/>
  <c r="O47" i="27"/>
  <c r="D47" i="27"/>
  <c r="P46" i="27"/>
  <c r="O46" i="27"/>
  <c r="D46" i="27"/>
  <c r="P45" i="27"/>
  <c r="O45" i="27"/>
  <c r="D45" i="27"/>
  <c r="P44" i="27"/>
  <c r="O44" i="27"/>
  <c r="D44" i="27"/>
  <c r="X43" i="27"/>
  <c r="P43" i="27"/>
  <c r="O43" i="27"/>
  <c r="D43" i="27"/>
  <c r="P42" i="27"/>
  <c r="O42" i="27"/>
  <c r="D42" i="27"/>
  <c r="P41" i="27"/>
  <c r="O41" i="27"/>
  <c r="D41" i="27"/>
  <c r="P40" i="27"/>
  <c r="O40" i="27"/>
  <c r="D40" i="27"/>
  <c r="P39" i="27"/>
  <c r="O39" i="27"/>
  <c r="D39" i="27"/>
  <c r="P38" i="27"/>
  <c r="O38" i="27"/>
  <c r="D38" i="27"/>
  <c r="P37" i="27"/>
  <c r="O37" i="27"/>
  <c r="D37" i="27"/>
  <c r="P36" i="27"/>
  <c r="O36" i="27"/>
  <c r="D36" i="27"/>
  <c r="P35" i="27"/>
  <c r="O35" i="27"/>
  <c r="D35" i="27"/>
  <c r="P34" i="27"/>
  <c r="O34" i="27"/>
  <c r="D34" i="27"/>
  <c r="P33" i="27"/>
  <c r="O33" i="27"/>
  <c r="D33" i="27"/>
  <c r="P32" i="27"/>
  <c r="O32" i="27"/>
  <c r="D32" i="27"/>
  <c r="P31" i="27"/>
  <c r="O31" i="27"/>
  <c r="D31" i="27"/>
  <c r="P30" i="27"/>
  <c r="O30" i="27"/>
  <c r="D30" i="27"/>
  <c r="P29" i="27"/>
  <c r="O29" i="27"/>
  <c r="D29" i="27"/>
  <c r="P28" i="27"/>
  <c r="O28" i="27"/>
  <c r="D28" i="27"/>
  <c r="U27" i="27"/>
  <c r="P27" i="27"/>
  <c r="O27" i="27"/>
  <c r="D27" i="27"/>
  <c r="P26" i="27"/>
  <c r="O26" i="27"/>
  <c r="D26" i="27"/>
  <c r="P25" i="27"/>
  <c r="O25" i="27"/>
  <c r="D25" i="27"/>
  <c r="P24" i="27"/>
  <c r="O24" i="27"/>
  <c r="D24" i="27"/>
  <c r="P23" i="27"/>
  <c r="O23" i="27"/>
  <c r="D23" i="27"/>
  <c r="P22" i="27"/>
  <c r="O22" i="27"/>
  <c r="D22" i="27"/>
  <c r="P21" i="27"/>
  <c r="O21" i="27"/>
  <c r="D21" i="27"/>
  <c r="P20" i="27"/>
  <c r="O20" i="27"/>
  <c r="D20" i="27"/>
  <c r="P19" i="27"/>
  <c r="O19" i="27"/>
  <c r="D19" i="27"/>
  <c r="P18" i="27"/>
  <c r="O18" i="27"/>
  <c r="D18" i="27"/>
  <c r="P17" i="27"/>
  <c r="O17" i="27"/>
  <c r="D17" i="27"/>
  <c r="P16" i="27"/>
  <c r="O16" i="27"/>
  <c r="D16" i="27"/>
  <c r="P15" i="27"/>
  <c r="O15" i="27"/>
  <c r="D15" i="27"/>
  <c r="P14" i="27"/>
  <c r="O14" i="27"/>
  <c r="D14" i="27"/>
  <c r="P13" i="27"/>
  <c r="O13" i="27"/>
  <c r="D13" i="27"/>
  <c r="P12" i="27"/>
  <c r="O12" i="27"/>
  <c r="D12" i="27"/>
  <c r="P11" i="27"/>
  <c r="O11" i="27"/>
  <c r="D11" i="27"/>
  <c r="P10" i="27"/>
  <c r="O10" i="27"/>
  <c r="D10" i="27"/>
  <c r="P9" i="27"/>
  <c r="O9" i="27"/>
  <c r="D9" i="27"/>
  <c r="P8" i="27"/>
  <c r="O8" i="27"/>
  <c r="D8" i="27"/>
  <c r="P7" i="27"/>
  <c r="O7" i="27"/>
  <c r="D7" i="27"/>
  <c r="P6" i="27"/>
  <c r="O6" i="27"/>
  <c r="D6" i="27"/>
  <c r="P5" i="27"/>
  <c r="O5" i="27"/>
  <c r="D5" i="27"/>
  <c r="P4" i="27"/>
  <c r="O4" i="27"/>
  <c r="D4" i="27"/>
  <c r="P3" i="27"/>
  <c r="O3" i="27"/>
  <c r="D3" i="27"/>
  <c r="P2" i="27"/>
  <c r="O2" i="27"/>
  <c r="D2" i="27"/>
  <c r="S353" i="5"/>
  <c r="P288" i="27" l="1"/>
  <c r="G289" i="27"/>
  <c r="G298" i="27" s="1"/>
  <c r="K297" i="27"/>
  <c r="X328" i="27"/>
  <c r="Z338" i="27"/>
  <c r="R299" i="27"/>
  <c r="N297" i="27"/>
  <c r="X318" i="27"/>
  <c r="X323" i="27"/>
  <c r="Z326" i="27"/>
  <c r="X330" i="27"/>
  <c r="R296" i="27"/>
  <c r="R304" i="27"/>
  <c r="R307" i="27"/>
  <c r="X335" i="27"/>
  <c r="X336" i="27"/>
  <c r="X337" i="27"/>
  <c r="R301" i="27"/>
  <c r="R305" i="27"/>
  <c r="R309" i="27"/>
  <c r="R311" i="27"/>
  <c r="I289" i="27"/>
  <c r="Z332" i="27"/>
  <c r="J289" i="27"/>
  <c r="J298" i="27" s="1"/>
  <c r="M289" i="27"/>
  <c r="M298" i="27" s="1"/>
  <c r="Z320" i="27"/>
  <c r="R300" i="27"/>
  <c r="R303" i="27"/>
  <c r="X320" i="27"/>
  <c r="Z337" i="27"/>
  <c r="X338" i="27"/>
  <c r="AS11" i="8"/>
  <c r="AS9" i="8"/>
  <c r="Z322" i="27"/>
  <c r="X322" i="27"/>
  <c r="L297" i="27"/>
  <c r="L289" i="27"/>
  <c r="Z327" i="27"/>
  <c r="X327" i="27"/>
  <c r="R298" i="27"/>
  <c r="R302" i="27"/>
  <c r="R308" i="27"/>
  <c r="R310" i="27"/>
  <c r="R312" i="27"/>
  <c r="Z318" i="27"/>
  <c r="X326" i="27"/>
  <c r="Z333" i="27"/>
  <c r="H297" i="27"/>
  <c r="H289" i="27"/>
  <c r="I290" i="27" s="1"/>
  <c r="R306" i="27"/>
  <c r="Z329" i="27"/>
  <c r="O288" i="27"/>
  <c r="I298" i="27"/>
  <c r="Z324" i="27"/>
  <c r="X324" i="27"/>
  <c r="Z328" i="27"/>
  <c r="Z330" i="27"/>
  <c r="R297" i="27"/>
  <c r="F297" i="27"/>
  <c r="Z319" i="27"/>
  <c r="X321" i="27"/>
  <c r="Z321" i="27"/>
  <c r="X329" i="27"/>
  <c r="X334" i="27"/>
  <c r="Z334" i="27"/>
  <c r="Z335" i="27"/>
  <c r="V331" i="27"/>
  <c r="X331" i="27" s="1"/>
  <c r="R359" i="27"/>
  <c r="R358" i="27"/>
  <c r="R357" i="27"/>
  <c r="R356" i="27"/>
  <c r="R355" i="27"/>
  <c r="R354" i="27"/>
  <c r="R353" i="27"/>
  <c r="R352" i="27"/>
  <c r="R351" i="27"/>
  <c r="R350" i="27"/>
  <c r="R349" i="27"/>
  <c r="R348" i="27"/>
  <c r="R347" i="27"/>
  <c r="R346" i="27"/>
  <c r="R345" i="27"/>
  <c r="R344" i="27"/>
  <c r="R343" i="27"/>
  <c r="K298" i="27"/>
  <c r="Z323" i="27"/>
  <c r="X325" i="27"/>
  <c r="Z325" i="27"/>
  <c r="X333" i="27"/>
  <c r="Z336" i="27"/>
  <c r="AM73" i="8"/>
  <c r="AN73" i="8"/>
  <c r="AL73" i="8"/>
  <c r="AT75" i="8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U29" i="26"/>
  <c r="T29" i="26"/>
  <c r="S29" i="26"/>
  <c r="R29" i="26"/>
  <c r="V29" i="26" s="1"/>
  <c r="U27" i="26"/>
  <c r="T27" i="26"/>
  <c r="S27" i="26"/>
  <c r="R27" i="26"/>
  <c r="V27" i="26" s="1"/>
  <c r="V25" i="26"/>
  <c r="V23" i="26"/>
  <c r="T25" i="26"/>
  <c r="R25" i="26"/>
  <c r="S24" i="26"/>
  <c r="U23" i="26"/>
  <c r="U25" i="26" s="1"/>
  <c r="T23" i="26"/>
  <c r="S23" i="26"/>
  <c r="S25" i="26" s="1"/>
  <c r="R23" i="26"/>
  <c r="V21" i="26"/>
  <c r="K290" i="27" l="1"/>
  <c r="R314" i="27"/>
  <c r="Y331" i="27"/>
  <c r="N290" i="27"/>
  <c r="G290" i="27"/>
  <c r="F290" i="27"/>
  <c r="J290" i="27"/>
  <c r="Y332" i="27"/>
  <c r="R361" i="27"/>
  <c r="Y337" i="27"/>
  <c r="Y327" i="27"/>
  <c r="Y319" i="27"/>
  <c r="Z331" i="27"/>
  <c r="Y321" i="27"/>
  <c r="H298" i="27"/>
  <c r="H290" i="27"/>
  <c r="M290" i="27"/>
  <c r="Y336" i="27"/>
  <c r="L290" i="27"/>
  <c r="L298" i="27"/>
  <c r="Y323" i="27"/>
  <c r="Y329" i="27"/>
  <c r="Y324" i="27"/>
  <c r="Y335" i="27"/>
  <c r="Y326" i="27"/>
  <c r="Y338" i="27"/>
  <c r="Y318" i="27"/>
  <c r="Y322" i="27"/>
  <c r="Y330" i="27"/>
  <c r="Y333" i="27"/>
  <c r="Y325" i="27"/>
  <c r="Y328" i="27"/>
  <c r="Y334" i="27"/>
  <c r="O297" i="27"/>
  <c r="O289" i="27"/>
  <c r="O298" i="27" s="1"/>
  <c r="Y320" i="27"/>
  <c r="H389" i="5"/>
  <c r="I389" i="5"/>
  <c r="J389" i="5"/>
  <c r="K389" i="5"/>
  <c r="L389" i="5"/>
  <c r="M389" i="5"/>
  <c r="N389" i="5"/>
  <c r="G389" i="5"/>
  <c r="F389" i="5"/>
  <c r="H386" i="5"/>
  <c r="I386" i="5"/>
  <c r="J386" i="5"/>
  <c r="K386" i="5"/>
  <c r="L386" i="5"/>
  <c r="M386" i="5"/>
  <c r="N386" i="5"/>
  <c r="G386" i="5"/>
  <c r="F386" i="5"/>
  <c r="H383" i="5"/>
  <c r="I383" i="5"/>
  <c r="J383" i="5"/>
  <c r="K383" i="5"/>
  <c r="L383" i="5"/>
  <c r="M383" i="5"/>
  <c r="N383" i="5"/>
  <c r="G383" i="5"/>
  <c r="F383" i="5"/>
  <c r="H380" i="5"/>
  <c r="I380" i="5"/>
  <c r="J380" i="5"/>
  <c r="K380" i="5"/>
  <c r="L380" i="5"/>
  <c r="M380" i="5"/>
  <c r="N380" i="5"/>
  <c r="G380" i="5"/>
  <c r="F380" i="5"/>
  <c r="G379" i="5"/>
  <c r="H379" i="5"/>
  <c r="I379" i="5"/>
  <c r="J379" i="5" s="1"/>
  <c r="K379" i="5" s="1"/>
  <c r="L379" i="5" s="1"/>
  <c r="M379" i="5" s="1"/>
  <c r="N379" i="5" s="1"/>
  <c r="I388" i="5"/>
  <c r="K388" i="5"/>
  <c r="L388" i="5" s="1"/>
  <c r="M388" i="5" s="1"/>
  <c r="N388" i="5" s="1"/>
  <c r="G388" i="5"/>
  <c r="G385" i="5"/>
  <c r="H385" i="5" s="1"/>
  <c r="I385" i="5" s="1"/>
  <c r="J385" i="5" s="1"/>
  <c r="K385" i="5" s="1"/>
  <c r="L385" i="5" s="1"/>
  <c r="M385" i="5" s="1"/>
  <c r="N385" i="5" s="1"/>
  <c r="G382" i="5"/>
  <c r="H382" i="5" s="1"/>
  <c r="I382" i="5" s="1"/>
  <c r="J382" i="5" s="1"/>
  <c r="K382" i="5" s="1"/>
  <c r="L382" i="5" s="1"/>
  <c r="M382" i="5" s="1"/>
  <c r="E20" i="26"/>
  <c r="K20" i="26"/>
  <c r="D19" i="26"/>
  <c r="H19" i="26" s="1"/>
  <c r="I19" i="26" s="1"/>
  <c r="D18" i="26"/>
  <c r="H18" i="26" s="1"/>
  <c r="I18" i="26" s="1"/>
  <c r="G20" i="26"/>
  <c r="H299" i="27" l="1"/>
  <c r="G299" i="27"/>
  <c r="N299" i="27"/>
  <c r="M299" i="27"/>
  <c r="J299" i="27"/>
  <c r="F299" i="27"/>
  <c r="I299" i="27"/>
  <c r="K299" i="27"/>
  <c r="L299" i="27"/>
  <c r="J19" i="26"/>
  <c r="L19" i="26" s="1"/>
  <c r="J18" i="26"/>
  <c r="F20" i="26"/>
  <c r="O244" i="23"/>
  <c r="O270" i="25"/>
  <c r="F298" i="5"/>
  <c r="O244" i="5"/>
  <c r="P244" i="5"/>
  <c r="D244" i="5"/>
  <c r="L3" i="9"/>
  <c r="T296" i="27"/>
  <c r="X357" i="27"/>
  <c r="S304" i="27"/>
  <c r="T302" i="27"/>
  <c r="Y301" i="27"/>
  <c r="S356" i="27"/>
  <c r="S357" i="27"/>
  <c r="X343" i="27"/>
  <c r="Y355" i="27"/>
  <c r="S343" i="27"/>
  <c r="X347" i="27"/>
  <c r="V303" i="27"/>
  <c r="W311" i="27"/>
  <c r="U297" i="27"/>
  <c r="Y349" i="27"/>
  <c r="W359" i="27"/>
  <c r="X300" i="27"/>
  <c r="V351" i="27"/>
  <c r="X358" i="27"/>
  <c r="W351" i="27"/>
  <c r="S352" i="27"/>
  <c r="U344" i="27"/>
  <c r="W303" i="27"/>
  <c r="U300" i="27"/>
  <c r="V301" i="27"/>
  <c r="V310" i="27"/>
  <c r="W350" i="27"/>
  <c r="S296" i="27"/>
  <c r="T358" i="27"/>
  <c r="T309" i="27"/>
  <c r="T355" i="27"/>
  <c r="U303" i="27"/>
  <c r="T297" i="27"/>
  <c r="S308" i="27"/>
  <c r="V348" i="27"/>
  <c r="W306" i="27"/>
  <c r="S309" i="27"/>
  <c r="Y310" i="27"/>
  <c r="T308" i="27"/>
  <c r="U304" i="27"/>
  <c r="X351" i="27"/>
  <c r="X353" i="27"/>
  <c r="X309" i="27"/>
  <c r="U301" i="27"/>
  <c r="S351" i="27"/>
  <c r="T307" i="27"/>
  <c r="V298" i="27"/>
  <c r="U350" i="27"/>
  <c r="U306" i="27"/>
  <c r="Y351" i="27"/>
  <c r="X346" i="27"/>
  <c r="W302" i="27"/>
  <c r="S310" i="27"/>
  <c r="W345" i="27"/>
  <c r="T344" i="27"/>
  <c r="S302" i="27"/>
  <c r="Y297" i="27"/>
  <c r="X305" i="27"/>
  <c r="V304" i="27"/>
  <c r="S303" i="27"/>
  <c r="Y307" i="27"/>
  <c r="X299" i="27"/>
  <c r="S350" i="27"/>
  <c r="S358" i="27"/>
  <c r="W298" i="27"/>
  <c r="U357" i="27"/>
  <c r="T353" i="27"/>
  <c r="W343" i="27"/>
  <c r="X311" i="27"/>
  <c r="V349" i="27"/>
  <c r="T298" i="27"/>
  <c r="T343" i="27"/>
  <c r="Y353" i="27"/>
  <c r="T311" i="27"/>
  <c r="X310" i="27"/>
  <c r="Y304" i="27"/>
  <c r="Y357" i="27"/>
  <c r="W352" i="27"/>
  <c r="X308" i="27"/>
  <c r="U351" i="27"/>
  <c r="W346" i="27"/>
  <c r="V299" i="27"/>
  <c r="X355" i="27"/>
  <c r="W353" i="27"/>
  <c r="S354" i="27"/>
  <c r="V300" i="27"/>
  <c r="Y309" i="27"/>
  <c r="W300" i="27"/>
  <c r="W301" i="27"/>
  <c r="T349" i="27"/>
  <c r="W354" i="27"/>
  <c r="W297" i="27"/>
  <c r="U296" i="27"/>
  <c r="T357" i="27"/>
  <c r="U298" i="27"/>
  <c r="V309" i="27"/>
  <c r="Y312" i="27"/>
  <c r="U310" i="27"/>
  <c r="S306" i="27"/>
  <c r="T299" i="27"/>
  <c r="Y306" i="27"/>
  <c r="X303" i="27"/>
  <c r="X349" i="27"/>
  <c r="S298" i="27"/>
  <c r="W355" i="27"/>
  <c r="U356" i="27"/>
  <c r="S359" i="27"/>
  <c r="V305" i="27"/>
  <c r="X301" i="27"/>
  <c r="Y348" i="27"/>
  <c r="Y296" i="27"/>
  <c r="W296" i="27"/>
  <c r="U312" i="27"/>
  <c r="Y311" i="27"/>
  <c r="T306" i="27"/>
  <c r="W344" i="27"/>
  <c r="Y350" i="27"/>
  <c r="S346" i="27"/>
  <c r="V345" i="27"/>
  <c r="Y359" i="27"/>
  <c r="U352" i="27"/>
  <c r="X297" i="27"/>
  <c r="V353" i="27"/>
  <c r="T348" i="27"/>
  <c r="X352" i="27"/>
  <c r="T356" i="27"/>
  <c r="S297" i="27"/>
  <c r="T305" i="27"/>
  <c r="T359" i="27"/>
  <c r="W356" i="27"/>
  <c r="V352" i="27"/>
  <c r="Y345" i="27"/>
  <c r="W305" i="27"/>
  <c r="Y299" i="27"/>
  <c r="U345" i="27"/>
  <c r="W357" i="27"/>
  <c r="V306" i="27"/>
  <c r="X350" i="27"/>
  <c r="W358" i="27"/>
  <c r="Y303" i="27"/>
  <c r="Y352" i="27"/>
  <c r="T345" i="27"/>
  <c r="U353" i="27"/>
  <c r="X356" i="27"/>
  <c r="S349" i="27"/>
  <c r="U346" i="27"/>
  <c r="W308" i="27"/>
  <c r="Y300" i="27"/>
  <c r="Y358" i="27"/>
  <c r="U355" i="27"/>
  <c r="X348" i="27"/>
  <c r="S311" i="27"/>
  <c r="S348" i="27"/>
  <c r="U349" i="27"/>
  <c r="T300" i="27"/>
  <c r="W310" i="27"/>
  <c r="V311" i="27"/>
  <c r="T350" i="27"/>
  <c r="S344" i="27"/>
  <c r="T304" i="27"/>
  <c r="X302" i="27"/>
  <c r="Y308" i="27"/>
  <c r="Y354" i="27"/>
  <c r="T301" i="27"/>
  <c r="V356" i="27"/>
  <c r="S353" i="27"/>
  <c r="T347" i="27"/>
  <c r="V359" i="27"/>
  <c r="S299" i="27"/>
  <c r="S300" i="27"/>
  <c r="V344" i="27"/>
  <c r="V343" i="27"/>
  <c r="Y305" i="27"/>
  <c r="S305" i="27"/>
  <c r="U299" i="27"/>
  <c r="Y302" i="27"/>
  <c r="S347" i="27"/>
  <c r="X359" i="27"/>
  <c r="T312" i="27"/>
  <c r="S312" i="27"/>
  <c r="U309" i="27"/>
  <c r="T354" i="27"/>
  <c r="X312" i="27"/>
  <c r="Y298" i="27"/>
  <c r="U302" i="27"/>
  <c r="V296" i="27"/>
  <c r="X296" i="27"/>
  <c r="V346" i="27"/>
  <c r="V350" i="27"/>
  <c r="W299" i="27"/>
  <c r="V355" i="27"/>
  <c r="Y346" i="27"/>
  <c r="X344" i="27"/>
  <c r="V307" i="27"/>
  <c r="U347" i="27"/>
  <c r="S345" i="27"/>
  <c r="U359" i="27"/>
  <c r="U348" i="27"/>
  <c r="T303" i="27"/>
  <c r="S307" i="27"/>
  <c r="V358" i="27"/>
  <c r="X306" i="27"/>
  <c r="Y343" i="27"/>
  <c r="T352" i="27"/>
  <c r="T346" i="27"/>
  <c r="S355" i="27"/>
  <c r="V297" i="27"/>
  <c r="W312" i="27"/>
  <c r="V354" i="27"/>
  <c r="V312" i="27"/>
  <c r="X304" i="27"/>
  <c r="X307" i="27"/>
  <c r="T310" i="27"/>
  <c r="X354" i="27"/>
  <c r="U305" i="27"/>
  <c r="U358" i="27"/>
  <c r="Y347" i="27"/>
  <c r="U311" i="27"/>
  <c r="W307" i="27"/>
  <c r="T351" i="27"/>
  <c r="V357" i="27"/>
  <c r="V347" i="27"/>
  <c r="V308" i="27"/>
  <c r="U307" i="27"/>
  <c r="X298" i="27"/>
  <c r="W304" i="27"/>
  <c r="Y356" i="27"/>
  <c r="X345" i="27"/>
  <c r="Y344" i="27"/>
  <c r="V302" i="27"/>
  <c r="U308" i="27"/>
  <c r="U343" i="27"/>
  <c r="W348" i="27"/>
  <c r="W349" i="27"/>
  <c r="U354" i="27"/>
  <c r="W347" i="27"/>
  <c r="S301" i="27"/>
  <c r="W361" i="27" l="1"/>
  <c r="T361" i="27"/>
  <c r="S361" i="27"/>
  <c r="S314" i="27"/>
  <c r="V314" i="27"/>
  <c r="U361" i="27"/>
  <c r="Y314" i="27"/>
  <c r="T314" i="27"/>
  <c r="X361" i="27"/>
  <c r="X314" i="27"/>
  <c r="V361" i="27"/>
  <c r="U314" i="27"/>
  <c r="Y361" i="27"/>
  <c r="R19" i="26"/>
  <c r="S19" i="26" s="1"/>
  <c r="T19" i="26" s="1"/>
  <c r="R18" i="26"/>
  <c r="S18" i="26" s="1"/>
  <c r="L18" i="26"/>
  <c r="G101" i="12"/>
  <c r="H101" i="12"/>
  <c r="I101" i="12"/>
  <c r="J101" i="12"/>
  <c r="G102" i="12"/>
  <c r="H102" i="12"/>
  <c r="I102" i="12"/>
  <c r="J102" i="12"/>
  <c r="G103" i="12"/>
  <c r="H103" i="12"/>
  <c r="I103" i="12"/>
  <c r="J103" i="12"/>
  <c r="H100" i="12"/>
  <c r="I100" i="12"/>
  <c r="J100" i="12"/>
  <c r="G100" i="12"/>
  <c r="D239" i="5"/>
  <c r="O239" i="5"/>
  <c r="P239" i="5"/>
  <c r="W309" i="27"/>
  <c r="W314" i="27" l="1"/>
  <c r="T18" i="26"/>
  <c r="U18" i="26" s="1"/>
  <c r="V18" i="26" s="1"/>
  <c r="W18" i="26" s="1"/>
  <c r="U19" i="26"/>
  <c r="V19" i="26" s="1"/>
  <c r="W19" i="26" s="1"/>
  <c r="O225" i="5"/>
  <c r="P225" i="5"/>
  <c r="P257" i="5"/>
  <c r="O257" i="5"/>
  <c r="D257" i="5"/>
  <c r="P256" i="5"/>
  <c r="O256" i="5"/>
  <c r="D256" i="5"/>
  <c r="P255" i="5"/>
  <c r="O255" i="5"/>
  <c r="D255" i="5"/>
  <c r="P254" i="5"/>
  <c r="O254" i="5"/>
  <c r="D254" i="5"/>
  <c r="P253" i="5"/>
  <c r="O253" i="5"/>
  <c r="D253" i="5"/>
  <c r="P252" i="5"/>
  <c r="O252" i="5"/>
  <c r="D252" i="5"/>
  <c r="P251" i="5"/>
  <c r="O251" i="5"/>
  <c r="D251" i="5"/>
  <c r="P250" i="5"/>
  <c r="O250" i="5"/>
  <c r="D250" i="5"/>
  <c r="P249" i="5"/>
  <c r="O249" i="5"/>
  <c r="D249" i="5"/>
  <c r="P248" i="5"/>
  <c r="O248" i="5"/>
  <c r="D248" i="5"/>
  <c r="P247" i="5"/>
  <c r="O247" i="5"/>
  <c r="D247" i="5"/>
  <c r="P246" i="5"/>
  <c r="O246" i="5"/>
  <c r="D246" i="5"/>
  <c r="P245" i="5"/>
  <c r="O245" i="5"/>
  <c r="D245" i="5"/>
  <c r="P243" i="5"/>
  <c r="O243" i="5"/>
  <c r="D243" i="5"/>
  <c r="P242" i="5"/>
  <c r="O242" i="5"/>
  <c r="D242" i="5"/>
  <c r="P241" i="5"/>
  <c r="O241" i="5"/>
  <c r="D241" i="5"/>
  <c r="P240" i="5"/>
  <c r="O240" i="5"/>
  <c r="D240" i="5"/>
  <c r="P238" i="5"/>
  <c r="O238" i="5"/>
  <c r="D238" i="5"/>
  <c r="P237" i="5"/>
  <c r="O237" i="5"/>
  <c r="D237" i="5"/>
  <c r="P236" i="5"/>
  <c r="O236" i="5"/>
  <c r="D236" i="5"/>
  <c r="P235" i="5"/>
  <c r="O235" i="5"/>
  <c r="D235" i="5"/>
  <c r="P234" i="5"/>
  <c r="O234" i="5"/>
  <c r="D234" i="5"/>
  <c r="P233" i="5"/>
  <c r="O233" i="5"/>
  <c r="D233" i="5"/>
  <c r="P232" i="5"/>
  <c r="O232" i="5"/>
  <c r="D232" i="5"/>
  <c r="P231" i="5"/>
  <c r="O231" i="5"/>
  <c r="D231" i="5"/>
  <c r="P230" i="5"/>
  <c r="O230" i="5"/>
  <c r="D230" i="5"/>
  <c r="P229" i="5"/>
  <c r="O229" i="5"/>
  <c r="D229" i="5"/>
  <c r="P228" i="5"/>
  <c r="O228" i="5"/>
  <c r="D228" i="5"/>
  <c r="P227" i="5"/>
  <c r="O227" i="5"/>
  <c r="D227" i="5"/>
  <c r="P226" i="5"/>
  <c r="O226" i="5"/>
  <c r="D226" i="5"/>
  <c r="D225" i="5"/>
  <c r="P224" i="5"/>
  <c r="O224" i="5"/>
  <c r="D224" i="5"/>
  <c r="P223" i="5"/>
  <c r="O223" i="5"/>
  <c r="D223" i="5"/>
  <c r="P222" i="5"/>
  <c r="O222" i="5"/>
  <c r="D222" i="5"/>
  <c r="P221" i="5"/>
  <c r="O221" i="5"/>
  <c r="D221" i="5"/>
  <c r="P220" i="5"/>
  <c r="O220" i="5"/>
  <c r="D220" i="5"/>
  <c r="P219" i="5"/>
  <c r="O219" i="5"/>
  <c r="D219" i="5"/>
  <c r="P218" i="5"/>
  <c r="O218" i="5"/>
  <c r="D218" i="5"/>
  <c r="P270" i="5" l="1"/>
  <c r="O270" i="5"/>
  <c r="D270" i="5"/>
  <c r="P269" i="5"/>
  <c r="O269" i="5"/>
  <c r="D269" i="5"/>
  <c r="P268" i="5"/>
  <c r="O268" i="5"/>
  <c r="D268" i="5"/>
  <c r="P267" i="5"/>
  <c r="O267" i="5"/>
  <c r="D267" i="5"/>
  <c r="P266" i="5"/>
  <c r="O266" i="5"/>
  <c r="D266" i="5"/>
  <c r="P265" i="5"/>
  <c r="O265" i="5"/>
  <c r="D265" i="5"/>
  <c r="P264" i="5"/>
  <c r="O264" i="5"/>
  <c r="D264" i="5"/>
  <c r="P263" i="5"/>
  <c r="O263" i="5"/>
  <c r="D263" i="5"/>
  <c r="P262" i="5"/>
  <c r="O262" i="5"/>
  <c r="D262" i="5"/>
  <c r="P261" i="5"/>
  <c r="O261" i="5"/>
  <c r="D261" i="5"/>
  <c r="P260" i="5"/>
  <c r="O260" i="5"/>
  <c r="D260" i="5"/>
  <c r="P259" i="5"/>
  <c r="O259" i="5"/>
  <c r="D259" i="5"/>
  <c r="P258" i="5"/>
  <c r="O258" i="5"/>
  <c r="D258" i="5"/>
  <c r="P283" i="5"/>
  <c r="O283" i="5"/>
  <c r="D283" i="5"/>
  <c r="P282" i="5"/>
  <c r="O282" i="5"/>
  <c r="D282" i="5"/>
  <c r="P281" i="5"/>
  <c r="O281" i="5"/>
  <c r="D281" i="5"/>
  <c r="P280" i="5"/>
  <c r="O280" i="5"/>
  <c r="D280" i="5"/>
  <c r="P279" i="5"/>
  <c r="O279" i="5"/>
  <c r="D279" i="5"/>
  <c r="P278" i="5"/>
  <c r="O278" i="5"/>
  <c r="D278" i="5"/>
  <c r="P277" i="5"/>
  <c r="O277" i="5"/>
  <c r="D277" i="5"/>
  <c r="P276" i="5"/>
  <c r="O276" i="5"/>
  <c r="D276" i="5"/>
  <c r="P275" i="5"/>
  <c r="O275" i="5"/>
  <c r="D275" i="5"/>
  <c r="P274" i="5"/>
  <c r="O274" i="5"/>
  <c r="D274" i="5"/>
  <c r="P273" i="5"/>
  <c r="O273" i="5"/>
  <c r="D273" i="5"/>
  <c r="P272" i="5"/>
  <c r="O272" i="5"/>
  <c r="D272" i="5"/>
  <c r="P271" i="5"/>
  <c r="O271" i="5"/>
  <c r="D271" i="5"/>
  <c r="W337" i="5"/>
  <c r="V337" i="5"/>
  <c r="U337" i="5"/>
  <c r="T337" i="5"/>
  <c r="S337" i="5"/>
  <c r="R337" i="5"/>
  <c r="P201" i="5"/>
  <c r="O201" i="5"/>
  <c r="D201" i="5"/>
  <c r="P202" i="5"/>
  <c r="O202" i="5"/>
  <c r="D202" i="5"/>
  <c r="Z337" i="5" l="1"/>
  <c r="X337" i="5"/>
  <c r="P209" i="5"/>
  <c r="O209" i="5"/>
  <c r="D209" i="5"/>
  <c r="P208" i="5"/>
  <c r="O208" i="5"/>
  <c r="D208" i="5"/>
  <c r="P207" i="5"/>
  <c r="O207" i="5"/>
  <c r="D207" i="5"/>
  <c r="P206" i="5"/>
  <c r="O206" i="5"/>
  <c r="D206" i="5"/>
  <c r="P205" i="5"/>
  <c r="O205" i="5"/>
  <c r="D205" i="5"/>
  <c r="P204" i="5"/>
  <c r="O204" i="5"/>
  <c r="D204" i="5"/>
  <c r="P203" i="5"/>
  <c r="O203" i="5"/>
  <c r="D203" i="5"/>
  <c r="P200" i="5"/>
  <c r="O200" i="5"/>
  <c r="D200" i="5"/>
  <c r="P199" i="5"/>
  <c r="O199" i="5"/>
  <c r="D199" i="5"/>
  <c r="P198" i="5"/>
  <c r="O198" i="5"/>
  <c r="D198" i="5"/>
  <c r="P197" i="5"/>
  <c r="O197" i="5"/>
  <c r="D197" i="5"/>
  <c r="P196" i="5"/>
  <c r="O196" i="5"/>
  <c r="D196" i="5"/>
  <c r="P195" i="5"/>
  <c r="O195" i="5"/>
  <c r="D195" i="5"/>
  <c r="P194" i="5"/>
  <c r="O194" i="5"/>
  <c r="D194" i="5"/>
  <c r="P193" i="5"/>
  <c r="O193" i="5"/>
  <c r="D193" i="5"/>
  <c r="P192" i="5"/>
  <c r="O192" i="5"/>
  <c r="D192" i="5"/>
  <c r="P191" i="5"/>
  <c r="O191" i="5"/>
  <c r="D191" i="5"/>
  <c r="P190" i="5"/>
  <c r="O190" i="5"/>
  <c r="D190" i="5"/>
  <c r="P189" i="5"/>
  <c r="O189" i="5"/>
  <c r="D189" i="5"/>
  <c r="P188" i="5"/>
  <c r="O188" i="5"/>
  <c r="D188" i="5"/>
  <c r="P214" i="5" l="1"/>
  <c r="O214" i="5"/>
  <c r="D214" i="5"/>
  <c r="P213" i="5"/>
  <c r="O213" i="5"/>
  <c r="D213" i="5"/>
  <c r="P212" i="5"/>
  <c r="O212" i="5"/>
  <c r="D212" i="5"/>
  <c r="P211" i="5"/>
  <c r="O211" i="5"/>
  <c r="D211" i="5"/>
  <c r="P210" i="5"/>
  <c r="O210" i="5"/>
  <c r="D210" i="5"/>
  <c r="P187" i="5"/>
  <c r="O187" i="5"/>
  <c r="D187" i="5"/>
  <c r="P186" i="5"/>
  <c r="O186" i="5"/>
  <c r="D186" i="5"/>
  <c r="P185" i="5"/>
  <c r="O185" i="5"/>
  <c r="D185" i="5"/>
  <c r="P184" i="5"/>
  <c r="O184" i="5"/>
  <c r="D184" i="5"/>
  <c r="P183" i="5"/>
  <c r="O183" i="5"/>
  <c r="D183" i="5"/>
  <c r="P182" i="5"/>
  <c r="O182" i="5"/>
  <c r="D182" i="5"/>
  <c r="P181" i="5"/>
  <c r="O181" i="5"/>
  <c r="D181" i="5"/>
  <c r="P180" i="5"/>
  <c r="O180" i="5"/>
  <c r="D180" i="5"/>
  <c r="P179" i="5"/>
  <c r="O179" i="5"/>
  <c r="D179" i="5"/>
  <c r="P178" i="5"/>
  <c r="O178" i="5"/>
  <c r="D178" i="5"/>
  <c r="P177" i="5"/>
  <c r="O177" i="5"/>
  <c r="D177" i="5"/>
  <c r="R328" i="5" l="1"/>
  <c r="S328" i="5"/>
  <c r="R329" i="5"/>
  <c r="S329" i="5"/>
  <c r="R330" i="5"/>
  <c r="S330" i="5"/>
  <c r="R331" i="5"/>
  <c r="S331" i="5"/>
  <c r="R332" i="5"/>
  <c r="S332" i="5"/>
  <c r="R333" i="5"/>
  <c r="S333" i="5"/>
  <c r="R334" i="5"/>
  <c r="S334" i="5"/>
  <c r="R335" i="5"/>
  <c r="S335" i="5"/>
  <c r="R336" i="5"/>
  <c r="S336" i="5"/>
  <c r="R338" i="5"/>
  <c r="S338" i="5"/>
  <c r="R339" i="5"/>
  <c r="S339" i="5"/>
  <c r="R340" i="5"/>
  <c r="S340" i="5"/>
  <c r="R341" i="5"/>
  <c r="S341" i="5"/>
  <c r="R342" i="5"/>
  <c r="S342" i="5"/>
  <c r="R343" i="5"/>
  <c r="S343" i="5"/>
  <c r="R344" i="5"/>
  <c r="S344" i="5"/>
  <c r="R345" i="5"/>
  <c r="S345" i="5"/>
  <c r="R346" i="5"/>
  <c r="S346" i="5"/>
  <c r="R347" i="5"/>
  <c r="S347" i="5"/>
  <c r="R348" i="5"/>
  <c r="S348" i="5"/>
  <c r="T329" i="5"/>
  <c r="T330" i="5"/>
  <c r="T331" i="5"/>
  <c r="T332" i="5"/>
  <c r="T333" i="5"/>
  <c r="T334" i="5"/>
  <c r="T335" i="5"/>
  <c r="T336" i="5"/>
  <c r="T338" i="5"/>
  <c r="T339" i="5"/>
  <c r="T340" i="5"/>
  <c r="T341" i="5"/>
  <c r="T342" i="5"/>
  <c r="T343" i="5"/>
  <c r="T344" i="5"/>
  <c r="T345" i="5"/>
  <c r="T346" i="5"/>
  <c r="T347" i="5"/>
  <c r="T348" i="5"/>
  <c r="T328" i="5"/>
  <c r="P176" i="5"/>
  <c r="O176" i="5"/>
  <c r="D176" i="5"/>
  <c r="P175" i="5"/>
  <c r="O175" i="5"/>
  <c r="D175" i="5"/>
  <c r="P174" i="5"/>
  <c r="O174" i="5"/>
  <c r="D174" i="5"/>
  <c r="P173" i="5"/>
  <c r="O173" i="5"/>
  <c r="D173" i="5"/>
  <c r="P172" i="5"/>
  <c r="O172" i="5"/>
  <c r="D172" i="5"/>
  <c r="P171" i="5"/>
  <c r="O171" i="5"/>
  <c r="D171" i="5"/>
  <c r="P170" i="5"/>
  <c r="O170" i="5"/>
  <c r="D170" i="5"/>
  <c r="P169" i="5"/>
  <c r="O169" i="5"/>
  <c r="D169" i="5"/>
  <c r="P168" i="5"/>
  <c r="O168" i="5"/>
  <c r="D168" i="5"/>
  <c r="P167" i="5"/>
  <c r="O167" i="5"/>
  <c r="D167" i="5"/>
  <c r="P166" i="5"/>
  <c r="O166" i="5"/>
  <c r="D166" i="5"/>
  <c r="P165" i="5"/>
  <c r="O165" i="5"/>
  <c r="D165" i="5"/>
  <c r="P164" i="5"/>
  <c r="O164" i="5"/>
  <c r="D164" i="5"/>
  <c r="P163" i="5"/>
  <c r="O163" i="5"/>
  <c r="D163" i="5"/>
  <c r="P162" i="5"/>
  <c r="O162" i="5"/>
  <c r="D162" i="5"/>
  <c r="P161" i="5"/>
  <c r="O161" i="5"/>
  <c r="D161" i="5"/>
  <c r="O118" i="5" l="1"/>
  <c r="P118" i="5"/>
  <c r="D118" i="5"/>
  <c r="P142" i="5"/>
  <c r="O142" i="5"/>
  <c r="D142" i="5"/>
  <c r="P141" i="5"/>
  <c r="O141" i="5"/>
  <c r="D141" i="5"/>
  <c r="P140" i="5"/>
  <c r="O140" i="5"/>
  <c r="D140" i="5"/>
  <c r="P139" i="5"/>
  <c r="O139" i="5"/>
  <c r="D139" i="5"/>
  <c r="P138" i="5"/>
  <c r="O138" i="5"/>
  <c r="D138" i="5"/>
  <c r="P137" i="5"/>
  <c r="O137" i="5"/>
  <c r="D137" i="5"/>
  <c r="P136" i="5"/>
  <c r="O136" i="5"/>
  <c r="D136" i="5"/>
  <c r="P135" i="5"/>
  <c r="O135" i="5"/>
  <c r="D135" i="5"/>
  <c r="P134" i="5"/>
  <c r="O134" i="5"/>
  <c r="D134" i="5"/>
  <c r="P133" i="5"/>
  <c r="O133" i="5"/>
  <c r="D133" i="5"/>
  <c r="P132" i="5"/>
  <c r="O132" i="5"/>
  <c r="D132" i="5"/>
  <c r="P131" i="5"/>
  <c r="O131" i="5"/>
  <c r="D131" i="5"/>
  <c r="P130" i="5"/>
  <c r="O130" i="5"/>
  <c r="D130" i="5"/>
  <c r="P129" i="5"/>
  <c r="O129" i="5"/>
  <c r="D129" i="5"/>
  <c r="P128" i="5"/>
  <c r="O128" i="5"/>
  <c r="D128" i="5"/>
  <c r="P127" i="5"/>
  <c r="O127" i="5"/>
  <c r="D127" i="5"/>
  <c r="P126" i="5"/>
  <c r="O126" i="5"/>
  <c r="D126" i="5"/>
  <c r="P125" i="5"/>
  <c r="O125" i="5"/>
  <c r="D125" i="5"/>
  <c r="P124" i="5"/>
  <c r="O124" i="5"/>
  <c r="D124" i="5"/>
  <c r="P123" i="5"/>
  <c r="O123" i="5"/>
  <c r="D123" i="5"/>
  <c r="P122" i="5"/>
  <c r="O122" i="5"/>
  <c r="D122" i="5"/>
  <c r="P121" i="5"/>
  <c r="O121" i="5"/>
  <c r="D121" i="5"/>
  <c r="V366" i="5"/>
  <c r="W354" i="5"/>
  <c r="Y356" i="5"/>
  <c r="W362" i="5"/>
  <c r="Z355" i="5"/>
  <c r="V358" i="5"/>
  <c r="W367" i="5"/>
  <c r="Z356" i="5"/>
  <c r="Z357" i="5"/>
  <c r="V359" i="5"/>
  <c r="Z354" i="5"/>
  <c r="V367" i="5"/>
  <c r="Y364" i="5"/>
  <c r="Z353" i="5"/>
  <c r="Y355" i="5"/>
  <c r="Y363" i="5"/>
  <c r="W359" i="5"/>
  <c r="V329" i="5" l="1"/>
  <c r="P151" i="5"/>
  <c r="O151" i="5"/>
  <c r="D151" i="5"/>
  <c r="P150" i="5"/>
  <c r="O150" i="5"/>
  <c r="D150" i="5"/>
  <c r="P149" i="5"/>
  <c r="O149" i="5"/>
  <c r="D149" i="5"/>
  <c r="P148" i="5"/>
  <c r="O148" i="5"/>
  <c r="D148" i="5"/>
  <c r="P147" i="5"/>
  <c r="O147" i="5"/>
  <c r="D147" i="5"/>
  <c r="P146" i="5"/>
  <c r="O146" i="5"/>
  <c r="D146" i="5"/>
  <c r="P145" i="5"/>
  <c r="O145" i="5"/>
  <c r="D145" i="5"/>
  <c r="P144" i="5"/>
  <c r="O144" i="5"/>
  <c r="D144" i="5"/>
  <c r="P143" i="5"/>
  <c r="O143" i="5"/>
  <c r="D143" i="5"/>
  <c r="P120" i="5"/>
  <c r="O120" i="5"/>
  <c r="D120" i="5"/>
  <c r="P119" i="5"/>
  <c r="O119" i="5"/>
  <c r="D119" i="5"/>
  <c r="P117" i="5"/>
  <c r="O117" i="5"/>
  <c r="D117" i="5"/>
  <c r="P116" i="5"/>
  <c r="O116" i="5"/>
  <c r="D116" i="5"/>
  <c r="P115" i="5"/>
  <c r="O115" i="5"/>
  <c r="D115" i="5"/>
  <c r="P114" i="5"/>
  <c r="O114" i="5"/>
  <c r="D114" i="5"/>
  <c r="P113" i="5"/>
  <c r="O113" i="5"/>
  <c r="D113" i="5"/>
  <c r="P112" i="5"/>
  <c r="O112" i="5"/>
  <c r="D112" i="5"/>
  <c r="P111" i="5"/>
  <c r="O111" i="5"/>
  <c r="D111" i="5"/>
  <c r="P110" i="5"/>
  <c r="O110" i="5"/>
  <c r="D110" i="5"/>
  <c r="P109" i="5"/>
  <c r="O109" i="5"/>
  <c r="D109" i="5"/>
  <c r="P108" i="5"/>
  <c r="O108" i="5"/>
  <c r="D108" i="5"/>
  <c r="P107" i="5"/>
  <c r="O107" i="5"/>
  <c r="D107" i="5"/>
  <c r="P106" i="5"/>
  <c r="O106" i="5"/>
  <c r="D106" i="5"/>
  <c r="D79" i="5" l="1"/>
  <c r="O79" i="5"/>
  <c r="P79" i="5"/>
  <c r="D80" i="5"/>
  <c r="O80" i="5"/>
  <c r="P80" i="5"/>
  <c r="D81" i="5"/>
  <c r="O81" i="5"/>
  <c r="P81" i="5"/>
  <c r="D82" i="5"/>
  <c r="O82" i="5"/>
  <c r="P82" i="5"/>
  <c r="D83" i="5"/>
  <c r="O83" i="5"/>
  <c r="P83" i="5"/>
  <c r="D84" i="5"/>
  <c r="O84" i="5"/>
  <c r="P84" i="5"/>
  <c r="D85" i="5"/>
  <c r="O85" i="5"/>
  <c r="P85" i="5"/>
  <c r="D86" i="5"/>
  <c r="O86" i="5"/>
  <c r="P86" i="5"/>
  <c r="D93" i="5"/>
  <c r="O93" i="5"/>
  <c r="P93" i="5"/>
  <c r="D94" i="5"/>
  <c r="O94" i="5"/>
  <c r="P94" i="5"/>
  <c r="D96" i="5"/>
  <c r="O96" i="5"/>
  <c r="P96" i="5"/>
  <c r="D97" i="5"/>
  <c r="O97" i="5"/>
  <c r="P97" i="5"/>
  <c r="D98" i="5"/>
  <c r="O98" i="5"/>
  <c r="P98" i="5"/>
  <c r="D99" i="5"/>
  <c r="O99" i="5"/>
  <c r="P99" i="5"/>
  <c r="D100" i="5"/>
  <c r="O100" i="5"/>
  <c r="P100" i="5"/>
  <c r="D101" i="5"/>
  <c r="O101" i="5"/>
  <c r="P101" i="5"/>
  <c r="D102" i="5"/>
  <c r="O102" i="5"/>
  <c r="P102" i="5"/>
  <c r="D103" i="5"/>
  <c r="O103" i="5"/>
  <c r="P103" i="5"/>
  <c r="D105" i="5"/>
  <c r="O105" i="5"/>
  <c r="P105" i="5"/>
  <c r="D152" i="5"/>
  <c r="O152" i="5"/>
  <c r="P152" i="5"/>
  <c r="D153" i="5"/>
  <c r="O153" i="5"/>
  <c r="P153" i="5"/>
  <c r="D154" i="5"/>
  <c r="O154" i="5"/>
  <c r="P154" i="5"/>
  <c r="D155" i="5"/>
  <c r="O155" i="5"/>
  <c r="P155" i="5"/>
  <c r="D156" i="5"/>
  <c r="O156" i="5"/>
  <c r="P156" i="5"/>
  <c r="D157" i="5"/>
  <c r="O157" i="5"/>
  <c r="P157" i="5"/>
  <c r="D158" i="5"/>
  <c r="O158" i="5"/>
  <c r="P158" i="5"/>
  <c r="D159" i="5"/>
  <c r="O159" i="5"/>
  <c r="P159" i="5"/>
  <c r="D160" i="5"/>
  <c r="O160" i="5"/>
  <c r="P160" i="5"/>
  <c r="D215" i="5"/>
  <c r="O215" i="5"/>
  <c r="P215" i="5"/>
  <c r="D216" i="5"/>
  <c r="O216" i="5"/>
  <c r="P216" i="5"/>
  <c r="D217" i="5"/>
  <c r="O217" i="5"/>
  <c r="P217" i="5"/>
  <c r="D284" i="5"/>
  <c r="O284" i="5"/>
  <c r="P284" i="5"/>
  <c r="D285" i="5"/>
  <c r="O285" i="5"/>
  <c r="P285" i="5"/>
  <c r="D286" i="5"/>
  <c r="O286" i="5"/>
  <c r="P286" i="5"/>
  <c r="D287" i="5"/>
  <c r="O287" i="5"/>
  <c r="P287" i="5"/>
  <c r="D288" i="5"/>
  <c r="O288" i="5"/>
  <c r="P288" i="5"/>
  <c r="D289" i="5"/>
  <c r="O289" i="5"/>
  <c r="P289" i="5"/>
  <c r="D290" i="5"/>
  <c r="O290" i="5"/>
  <c r="P290" i="5"/>
  <c r="D291" i="5"/>
  <c r="O291" i="5"/>
  <c r="P291" i="5"/>
  <c r="D292" i="5"/>
  <c r="O292" i="5"/>
  <c r="P292" i="5"/>
  <c r="D293" i="5"/>
  <c r="O293" i="5"/>
  <c r="P293" i="5"/>
  <c r="D294" i="5"/>
  <c r="O294" i="5"/>
  <c r="P294" i="5"/>
  <c r="D295" i="5"/>
  <c r="O295" i="5"/>
  <c r="P295" i="5"/>
  <c r="D296" i="5"/>
  <c r="O296" i="5"/>
  <c r="P296" i="5"/>
  <c r="Y368" i="5"/>
  <c r="Y365" i="5"/>
  <c r="W360" i="5"/>
  <c r="V355" i="5"/>
  <c r="W357" i="5"/>
  <c r="Y353" i="5"/>
  <c r="Y369" i="5"/>
  <c r="Z365" i="5"/>
  <c r="V365" i="5"/>
  <c r="Y357" i="5"/>
  <c r="V353" i="5"/>
  <c r="Y362" i="5"/>
  <c r="Y366" i="5"/>
  <c r="Z368" i="5"/>
  <c r="Y358" i="5"/>
  <c r="W368" i="5"/>
  <c r="Y367" i="5"/>
  <c r="W353" i="5"/>
  <c r="Z367" i="5"/>
  <c r="W363" i="5"/>
  <c r="Y354" i="5"/>
  <c r="W355" i="5"/>
  <c r="Y360" i="5"/>
  <c r="Y361" i="5"/>
  <c r="V356" i="5"/>
  <c r="V357" i="5"/>
  <c r="W356" i="5"/>
  <c r="Z364" i="5"/>
  <c r="Z369" i="5"/>
  <c r="U321" i="5"/>
  <c r="Z359" i="5"/>
  <c r="W366" i="5"/>
  <c r="V360" i="5"/>
  <c r="W365" i="5"/>
  <c r="W369" i="5"/>
  <c r="Y359" i="5"/>
  <c r="V363" i="5"/>
  <c r="Z360" i="5"/>
  <c r="Z366" i="5"/>
  <c r="W364" i="5"/>
  <c r="V362" i="5"/>
  <c r="Z362" i="5"/>
  <c r="V361" i="5"/>
  <c r="V368" i="5"/>
  <c r="Z358" i="5"/>
  <c r="W358" i="5"/>
  <c r="V369" i="5"/>
  <c r="V364" i="5"/>
  <c r="S322" i="5"/>
  <c r="Z363" i="5"/>
  <c r="Z361" i="5"/>
  <c r="Y371" i="5" l="1"/>
  <c r="Z371" i="5"/>
  <c r="P78" i="5"/>
  <c r="O78" i="5"/>
  <c r="D78" i="5"/>
  <c r="P77" i="5"/>
  <c r="O77" i="5"/>
  <c r="D77" i="5"/>
  <c r="P76" i="5"/>
  <c r="O76" i="5"/>
  <c r="D76" i="5"/>
  <c r="P75" i="5"/>
  <c r="O75" i="5"/>
  <c r="D75" i="5"/>
  <c r="P74" i="5"/>
  <c r="O74" i="5"/>
  <c r="D74" i="5"/>
  <c r="P73" i="5"/>
  <c r="O73" i="5"/>
  <c r="D73" i="5"/>
  <c r="P72" i="5"/>
  <c r="O72" i="5"/>
  <c r="D72" i="5"/>
  <c r="P71" i="5"/>
  <c r="O71" i="5"/>
  <c r="D71" i="5"/>
  <c r="P70" i="5"/>
  <c r="O70" i="5"/>
  <c r="D70" i="5"/>
  <c r="P69" i="5"/>
  <c r="O69" i="5"/>
  <c r="D69" i="5"/>
  <c r="P68" i="5"/>
  <c r="O68" i="5"/>
  <c r="D68" i="5"/>
  <c r="P67" i="5"/>
  <c r="O67" i="5"/>
  <c r="D67" i="5"/>
  <c r="P66" i="5"/>
  <c r="O66" i="5"/>
  <c r="D66" i="5"/>
  <c r="P65" i="5"/>
  <c r="O65" i="5"/>
  <c r="D65" i="5"/>
  <c r="W361" i="5"/>
  <c r="V354" i="5"/>
  <c r="V371" i="5" l="1"/>
  <c r="W371" i="5"/>
  <c r="P58" i="5"/>
  <c r="O58" i="5"/>
  <c r="D58" i="5"/>
  <c r="P57" i="5"/>
  <c r="O57" i="5"/>
  <c r="D57" i="5"/>
  <c r="P56" i="5"/>
  <c r="O56" i="5"/>
  <c r="D56" i="5"/>
  <c r="P55" i="5"/>
  <c r="O55" i="5"/>
  <c r="D55" i="5"/>
  <c r="P54" i="5"/>
  <c r="O54" i="5"/>
  <c r="D54" i="5"/>
  <c r="P53" i="5"/>
  <c r="O53" i="5"/>
  <c r="D53" i="5"/>
  <c r="P52" i="5"/>
  <c r="O52" i="5"/>
  <c r="D52" i="5"/>
  <c r="P51" i="5"/>
  <c r="O51" i="5"/>
  <c r="D51" i="5"/>
  <c r="P50" i="5"/>
  <c r="D50" i="5"/>
  <c r="P49" i="5"/>
  <c r="O49" i="5"/>
  <c r="D49" i="5"/>
  <c r="P48" i="5"/>
  <c r="O48" i="5"/>
  <c r="D48" i="5"/>
  <c r="P47" i="5"/>
  <c r="O47" i="5"/>
  <c r="D47" i="5"/>
  <c r="P64" i="5"/>
  <c r="O64" i="5"/>
  <c r="D64" i="5"/>
  <c r="P60" i="5"/>
  <c r="O60" i="5"/>
  <c r="D60" i="5"/>
  <c r="P59" i="5"/>
  <c r="O59" i="5"/>
  <c r="D59" i="5"/>
  <c r="U322" i="5"/>
  <c r="P44" i="5" l="1"/>
  <c r="O44" i="5"/>
  <c r="D44" i="5"/>
  <c r="P43" i="5"/>
  <c r="O43" i="5"/>
  <c r="D43" i="5"/>
  <c r="P42" i="5"/>
  <c r="O42" i="5"/>
  <c r="D42" i="5"/>
  <c r="P41" i="5"/>
  <c r="O41" i="5"/>
  <c r="D41" i="5"/>
  <c r="P40" i="5"/>
  <c r="O40" i="5"/>
  <c r="D40" i="5"/>
  <c r="P39" i="5"/>
  <c r="O39" i="5"/>
  <c r="D39" i="5"/>
  <c r="P38" i="5"/>
  <c r="O38" i="5"/>
  <c r="D38" i="5"/>
  <c r="P37" i="5"/>
  <c r="O37" i="5"/>
  <c r="D37" i="5"/>
  <c r="P36" i="5"/>
  <c r="O36" i="5"/>
  <c r="D36" i="5"/>
  <c r="P35" i="5"/>
  <c r="O35" i="5"/>
  <c r="D35" i="5"/>
  <c r="P34" i="5"/>
  <c r="O34" i="5"/>
  <c r="D34" i="5"/>
  <c r="P33" i="5"/>
  <c r="O33" i="5"/>
  <c r="D33" i="5"/>
  <c r="P32" i="5"/>
  <c r="O32" i="5"/>
  <c r="D32" i="5"/>
  <c r="P31" i="5"/>
  <c r="O31" i="5"/>
  <c r="D31" i="5"/>
  <c r="P30" i="5"/>
  <c r="O30" i="5"/>
  <c r="D30" i="5"/>
  <c r="D45" i="5"/>
  <c r="O45" i="5"/>
  <c r="P45" i="5"/>
  <c r="D46" i="5"/>
  <c r="O46" i="5"/>
  <c r="P46" i="5"/>
  <c r="D297" i="5"/>
  <c r="O297" i="5"/>
  <c r="P297" i="5"/>
  <c r="P29" i="5" l="1"/>
  <c r="O29" i="5"/>
  <c r="D29" i="5"/>
  <c r="P28" i="5"/>
  <c r="O28" i="5"/>
  <c r="D28" i="5"/>
  <c r="P27" i="5"/>
  <c r="O27" i="5"/>
  <c r="D27" i="5"/>
  <c r="P26" i="5"/>
  <c r="O26" i="5"/>
  <c r="D26" i="5"/>
  <c r="P25" i="5"/>
  <c r="O25" i="5"/>
  <c r="D25" i="5"/>
  <c r="P24" i="5"/>
  <c r="O24" i="5"/>
  <c r="D24" i="5"/>
  <c r="P23" i="5"/>
  <c r="O23" i="5"/>
  <c r="D23" i="5"/>
  <c r="P22" i="5"/>
  <c r="O22" i="5"/>
  <c r="D22" i="5"/>
  <c r="P21" i="5"/>
  <c r="O21" i="5"/>
  <c r="D21" i="5"/>
  <c r="P20" i="5"/>
  <c r="O20" i="5"/>
  <c r="D20" i="5"/>
  <c r="P19" i="5"/>
  <c r="O19" i="5"/>
  <c r="D19" i="5"/>
  <c r="P18" i="5"/>
  <c r="O18" i="5"/>
  <c r="D18" i="5"/>
  <c r="P17" i="5"/>
  <c r="O17" i="5"/>
  <c r="D17" i="5"/>
  <c r="P16" i="5"/>
  <c r="O16" i="5"/>
  <c r="D16" i="5"/>
  <c r="Y38" i="25" l="1"/>
  <c r="V333" i="25" l="1"/>
  <c r="U333" i="25"/>
  <c r="T333" i="25"/>
  <c r="V332" i="25"/>
  <c r="U332" i="25"/>
  <c r="T332" i="25"/>
  <c r="V331" i="25"/>
  <c r="U331" i="25"/>
  <c r="T331" i="25"/>
  <c r="V330" i="25"/>
  <c r="U330" i="25"/>
  <c r="T330" i="25"/>
  <c r="V329" i="25"/>
  <c r="U329" i="25"/>
  <c r="T329" i="25"/>
  <c r="V328" i="25"/>
  <c r="U328" i="25"/>
  <c r="T328" i="25"/>
  <c r="V327" i="25"/>
  <c r="U327" i="25"/>
  <c r="T327" i="25"/>
  <c r="V326" i="25"/>
  <c r="U326" i="25"/>
  <c r="V325" i="25"/>
  <c r="U325" i="25"/>
  <c r="V324" i="25"/>
  <c r="U324" i="25"/>
  <c r="T324" i="25"/>
  <c r="V323" i="25"/>
  <c r="U323" i="25"/>
  <c r="T323" i="25"/>
  <c r="V322" i="25"/>
  <c r="U322" i="25"/>
  <c r="T322" i="25"/>
  <c r="V321" i="25"/>
  <c r="U321" i="25"/>
  <c r="T321" i="25"/>
  <c r="V320" i="25"/>
  <c r="U320" i="25"/>
  <c r="T320" i="25"/>
  <c r="V319" i="25"/>
  <c r="U319" i="25"/>
  <c r="T319" i="25"/>
  <c r="V318" i="25"/>
  <c r="U318" i="25"/>
  <c r="T318" i="25"/>
  <c r="V317" i="25"/>
  <c r="U317" i="25"/>
  <c r="T317" i="25"/>
  <c r="V316" i="25"/>
  <c r="U316" i="25"/>
  <c r="T316" i="25"/>
  <c r="V315" i="25"/>
  <c r="T315" i="25"/>
  <c r="V314" i="25"/>
  <c r="U314" i="25"/>
  <c r="T314" i="25"/>
  <c r="X313" i="25"/>
  <c r="R294" i="25"/>
  <c r="W274" i="25"/>
  <c r="O274" i="25"/>
  <c r="W273" i="25"/>
  <c r="O273" i="25"/>
  <c r="W272" i="25"/>
  <c r="W271" i="25"/>
  <c r="W270" i="25"/>
  <c r="N270" i="25"/>
  <c r="N271" i="25" s="1"/>
  <c r="M270" i="25"/>
  <c r="M271" i="25" s="1"/>
  <c r="L270" i="25"/>
  <c r="L271" i="25" s="1"/>
  <c r="K270" i="25"/>
  <c r="K271" i="25" s="1"/>
  <c r="J270" i="25"/>
  <c r="J271" i="25" s="1"/>
  <c r="I270" i="25"/>
  <c r="I271" i="25" s="1"/>
  <c r="H270" i="25"/>
  <c r="H271" i="25" s="1"/>
  <c r="G270" i="25"/>
  <c r="G271" i="25" s="1"/>
  <c r="F270" i="25"/>
  <c r="F271" i="25" s="1"/>
  <c r="W269" i="25"/>
  <c r="P269" i="25"/>
  <c r="O269" i="25"/>
  <c r="D269" i="25"/>
  <c r="W268" i="25"/>
  <c r="P268" i="25"/>
  <c r="O268" i="25"/>
  <c r="D268" i="25"/>
  <c r="W267" i="25"/>
  <c r="P267" i="25"/>
  <c r="O267" i="25"/>
  <c r="D267" i="25"/>
  <c r="W266" i="25"/>
  <c r="P266" i="25"/>
  <c r="O266" i="25"/>
  <c r="D266" i="25"/>
  <c r="W265" i="25"/>
  <c r="P265" i="25"/>
  <c r="O265" i="25"/>
  <c r="D265" i="25"/>
  <c r="W264" i="25"/>
  <c r="P264" i="25"/>
  <c r="O264" i="25"/>
  <c r="D264" i="25"/>
  <c r="W263" i="25"/>
  <c r="P263" i="25"/>
  <c r="O263" i="25"/>
  <c r="D263" i="25"/>
  <c r="W262" i="25"/>
  <c r="P262" i="25"/>
  <c r="O262" i="25"/>
  <c r="D262" i="25"/>
  <c r="W261" i="25"/>
  <c r="P261" i="25"/>
  <c r="O261" i="25"/>
  <c r="D261" i="25"/>
  <c r="W260" i="25"/>
  <c r="P260" i="25"/>
  <c r="O260" i="25"/>
  <c r="D260" i="25"/>
  <c r="W259" i="25"/>
  <c r="P259" i="25"/>
  <c r="O259" i="25"/>
  <c r="D259" i="25"/>
  <c r="W258" i="25"/>
  <c r="P258" i="25"/>
  <c r="O258" i="25"/>
  <c r="D258" i="25"/>
  <c r="W257" i="25"/>
  <c r="P257" i="25"/>
  <c r="O257" i="25"/>
  <c r="D257" i="25"/>
  <c r="W256" i="25"/>
  <c r="P256" i="25"/>
  <c r="O256" i="25"/>
  <c r="D256" i="25"/>
  <c r="W255" i="25"/>
  <c r="P255" i="25"/>
  <c r="O255" i="25"/>
  <c r="D255" i="25"/>
  <c r="W254" i="25"/>
  <c r="P254" i="25"/>
  <c r="O254" i="25"/>
  <c r="D254" i="25"/>
  <c r="W253" i="25"/>
  <c r="P253" i="25"/>
  <c r="O253" i="25"/>
  <c r="D253" i="25"/>
  <c r="W252" i="25"/>
  <c r="P252" i="25"/>
  <c r="O252" i="25"/>
  <c r="D252" i="25"/>
  <c r="W251" i="25"/>
  <c r="P251" i="25"/>
  <c r="O251" i="25"/>
  <c r="D251" i="25"/>
  <c r="W250" i="25"/>
  <c r="P250" i="25"/>
  <c r="O250" i="25"/>
  <c r="D250" i="25"/>
  <c r="W249" i="25"/>
  <c r="P249" i="25"/>
  <c r="O249" i="25"/>
  <c r="D249" i="25"/>
  <c r="W248" i="25"/>
  <c r="P248" i="25"/>
  <c r="O248" i="25"/>
  <c r="D248" i="25"/>
  <c r="W247" i="25"/>
  <c r="P247" i="25"/>
  <c r="O247" i="25"/>
  <c r="D247" i="25"/>
  <c r="W246" i="25"/>
  <c r="P246" i="25"/>
  <c r="O246" i="25"/>
  <c r="D246" i="25"/>
  <c r="W245" i="25"/>
  <c r="P245" i="25"/>
  <c r="O245" i="25"/>
  <c r="D245" i="25"/>
  <c r="W244" i="25"/>
  <c r="P244" i="25"/>
  <c r="O244" i="25"/>
  <c r="D244" i="25"/>
  <c r="W243" i="25"/>
  <c r="P243" i="25"/>
  <c r="O243" i="25"/>
  <c r="D243" i="25"/>
  <c r="W242" i="25"/>
  <c r="P242" i="25"/>
  <c r="O242" i="25"/>
  <c r="D242" i="25"/>
  <c r="W241" i="25"/>
  <c r="P241" i="25"/>
  <c r="O241" i="25"/>
  <c r="D241" i="25"/>
  <c r="W240" i="25"/>
  <c r="P240" i="25"/>
  <c r="O240" i="25"/>
  <c r="D240" i="25"/>
  <c r="W239" i="25"/>
  <c r="P239" i="25"/>
  <c r="O239" i="25"/>
  <c r="D239" i="25"/>
  <c r="W238" i="25"/>
  <c r="P238" i="25"/>
  <c r="O238" i="25"/>
  <c r="D238" i="25"/>
  <c r="W237" i="25"/>
  <c r="P237" i="25"/>
  <c r="O237" i="25"/>
  <c r="D237" i="25"/>
  <c r="W236" i="25"/>
  <c r="P236" i="25"/>
  <c r="O236" i="25"/>
  <c r="D236" i="25"/>
  <c r="W235" i="25"/>
  <c r="P235" i="25"/>
  <c r="O235" i="25"/>
  <c r="D235" i="25"/>
  <c r="W234" i="25"/>
  <c r="P234" i="25"/>
  <c r="O234" i="25"/>
  <c r="D234" i="25"/>
  <c r="W233" i="25"/>
  <c r="P233" i="25"/>
  <c r="O233" i="25"/>
  <c r="D233" i="25"/>
  <c r="W232" i="25"/>
  <c r="P232" i="25"/>
  <c r="O232" i="25"/>
  <c r="D232" i="25"/>
  <c r="W231" i="25"/>
  <c r="P231" i="25"/>
  <c r="O231" i="25"/>
  <c r="D231" i="25"/>
  <c r="W230" i="25"/>
  <c r="P230" i="25"/>
  <c r="O230" i="25"/>
  <c r="D230" i="25"/>
  <c r="W229" i="25"/>
  <c r="P229" i="25"/>
  <c r="O229" i="25"/>
  <c r="D229" i="25"/>
  <c r="W228" i="25"/>
  <c r="P228" i="25"/>
  <c r="O228" i="25"/>
  <c r="D228" i="25"/>
  <c r="W227" i="25"/>
  <c r="P227" i="25"/>
  <c r="O227" i="25"/>
  <c r="D227" i="25"/>
  <c r="W226" i="25"/>
  <c r="P226" i="25"/>
  <c r="O226" i="25"/>
  <c r="D226" i="25"/>
  <c r="W225" i="25"/>
  <c r="P225" i="25"/>
  <c r="O225" i="25"/>
  <c r="D225" i="25"/>
  <c r="W224" i="25"/>
  <c r="P224" i="25"/>
  <c r="O224" i="25"/>
  <c r="D224" i="25"/>
  <c r="W223" i="25"/>
  <c r="P223" i="25"/>
  <c r="O223" i="25"/>
  <c r="D223" i="25"/>
  <c r="W222" i="25"/>
  <c r="P222" i="25"/>
  <c r="O222" i="25"/>
  <c r="D222" i="25"/>
  <c r="W221" i="25"/>
  <c r="P221" i="25"/>
  <c r="O221" i="25"/>
  <c r="D221" i="25"/>
  <c r="W220" i="25"/>
  <c r="P220" i="25"/>
  <c r="O220" i="25"/>
  <c r="D220" i="25"/>
  <c r="W219" i="25"/>
  <c r="P219" i="25"/>
  <c r="O219" i="25"/>
  <c r="D219" i="25"/>
  <c r="W218" i="25"/>
  <c r="P218" i="25"/>
  <c r="O218" i="25"/>
  <c r="D218" i="25"/>
  <c r="W217" i="25"/>
  <c r="P217" i="25"/>
  <c r="O217" i="25"/>
  <c r="D217" i="25"/>
  <c r="W216" i="25"/>
  <c r="P216" i="25"/>
  <c r="O216" i="25"/>
  <c r="D216" i="25"/>
  <c r="W215" i="25"/>
  <c r="P215" i="25"/>
  <c r="O215" i="25"/>
  <c r="D215" i="25"/>
  <c r="W214" i="25"/>
  <c r="P214" i="25"/>
  <c r="O214" i="25"/>
  <c r="D214" i="25"/>
  <c r="W213" i="25"/>
  <c r="P213" i="25"/>
  <c r="O213" i="25"/>
  <c r="D213" i="25"/>
  <c r="W212" i="25"/>
  <c r="P212" i="25"/>
  <c r="O212" i="25"/>
  <c r="D212" i="25"/>
  <c r="W211" i="25"/>
  <c r="P211" i="25"/>
  <c r="O211" i="25"/>
  <c r="D211" i="25"/>
  <c r="W210" i="25"/>
  <c r="P210" i="25"/>
  <c r="O210" i="25"/>
  <c r="D210" i="25"/>
  <c r="W209" i="25"/>
  <c r="P209" i="25"/>
  <c r="O209" i="25"/>
  <c r="D209" i="25"/>
  <c r="W208" i="25"/>
  <c r="P208" i="25"/>
  <c r="O208" i="25"/>
  <c r="D208" i="25"/>
  <c r="W207" i="25"/>
  <c r="P207" i="25"/>
  <c r="O207" i="25"/>
  <c r="D207" i="25"/>
  <c r="W206" i="25"/>
  <c r="P206" i="25"/>
  <c r="O206" i="25"/>
  <c r="D206" i="25"/>
  <c r="W205" i="25"/>
  <c r="P205" i="25"/>
  <c r="O205" i="25"/>
  <c r="D205" i="25"/>
  <c r="W204" i="25"/>
  <c r="P204" i="25"/>
  <c r="O204" i="25"/>
  <c r="D204" i="25"/>
  <c r="W203" i="25"/>
  <c r="P203" i="25"/>
  <c r="O203" i="25"/>
  <c r="D203" i="25"/>
  <c r="W202" i="25"/>
  <c r="P202" i="25"/>
  <c r="O202" i="25"/>
  <c r="D202" i="25"/>
  <c r="W201" i="25"/>
  <c r="P201" i="25"/>
  <c r="O201" i="25"/>
  <c r="D201" i="25"/>
  <c r="W200" i="25"/>
  <c r="P200" i="25"/>
  <c r="O200" i="25"/>
  <c r="D200" i="25"/>
  <c r="W199" i="25"/>
  <c r="P199" i="25"/>
  <c r="O199" i="25"/>
  <c r="D199" i="25"/>
  <c r="W198" i="25"/>
  <c r="P198" i="25"/>
  <c r="O198" i="25"/>
  <c r="D198" i="25"/>
  <c r="W197" i="25"/>
  <c r="P197" i="25"/>
  <c r="O197" i="25"/>
  <c r="D197" i="25"/>
  <c r="W196" i="25"/>
  <c r="P196" i="25"/>
  <c r="O196" i="25"/>
  <c r="D196" i="25"/>
  <c r="W195" i="25"/>
  <c r="P195" i="25"/>
  <c r="O195" i="25"/>
  <c r="D195" i="25"/>
  <c r="W194" i="25"/>
  <c r="P194" i="25"/>
  <c r="O194" i="25"/>
  <c r="D194" i="25"/>
  <c r="W193" i="25"/>
  <c r="P193" i="25"/>
  <c r="O193" i="25"/>
  <c r="D193" i="25"/>
  <c r="W192" i="25"/>
  <c r="P192" i="25"/>
  <c r="O192" i="25"/>
  <c r="D192" i="25"/>
  <c r="W191" i="25"/>
  <c r="P191" i="25"/>
  <c r="O191" i="25"/>
  <c r="D191" i="25"/>
  <c r="W190" i="25"/>
  <c r="P190" i="25"/>
  <c r="O190" i="25"/>
  <c r="D190" i="25"/>
  <c r="W189" i="25"/>
  <c r="P189" i="25"/>
  <c r="O189" i="25"/>
  <c r="D189" i="25"/>
  <c r="W188" i="25"/>
  <c r="P188" i="25"/>
  <c r="O188" i="25"/>
  <c r="D188" i="25"/>
  <c r="W187" i="25"/>
  <c r="P187" i="25"/>
  <c r="O187" i="25"/>
  <c r="D187" i="25"/>
  <c r="W186" i="25"/>
  <c r="P186" i="25"/>
  <c r="O186" i="25"/>
  <c r="D186" i="25"/>
  <c r="W185" i="25"/>
  <c r="P185" i="25"/>
  <c r="O185" i="25"/>
  <c r="D185" i="25"/>
  <c r="W184" i="25"/>
  <c r="P184" i="25"/>
  <c r="O184" i="25"/>
  <c r="D184" i="25"/>
  <c r="W183" i="25"/>
  <c r="P183" i="25"/>
  <c r="O183" i="25"/>
  <c r="D183" i="25"/>
  <c r="W182" i="25"/>
  <c r="P182" i="25"/>
  <c r="O182" i="25"/>
  <c r="D182" i="25"/>
  <c r="W181" i="25"/>
  <c r="P181" i="25"/>
  <c r="O181" i="25"/>
  <c r="D181" i="25"/>
  <c r="W180" i="25"/>
  <c r="P180" i="25"/>
  <c r="O180" i="25"/>
  <c r="D180" i="25"/>
  <c r="W179" i="25"/>
  <c r="P179" i="25"/>
  <c r="O179" i="25"/>
  <c r="D179" i="25"/>
  <c r="W178" i="25"/>
  <c r="P178" i="25"/>
  <c r="O178" i="25"/>
  <c r="D178" i="25"/>
  <c r="W177" i="25"/>
  <c r="P177" i="25"/>
  <c r="O177" i="25"/>
  <c r="D177" i="25"/>
  <c r="W176" i="25"/>
  <c r="P176" i="25"/>
  <c r="O176" i="25"/>
  <c r="D176" i="25"/>
  <c r="W175" i="25"/>
  <c r="P175" i="25"/>
  <c r="O175" i="25"/>
  <c r="D175" i="25"/>
  <c r="W174" i="25"/>
  <c r="P174" i="25"/>
  <c r="O174" i="25"/>
  <c r="D174" i="25"/>
  <c r="W173" i="25"/>
  <c r="P173" i="25"/>
  <c r="O173" i="25"/>
  <c r="D173" i="25"/>
  <c r="W172" i="25"/>
  <c r="P172" i="25"/>
  <c r="O172" i="25"/>
  <c r="D172" i="25"/>
  <c r="W171" i="25"/>
  <c r="P171" i="25"/>
  <c r="O171" i="25"/>
  <c r="D171" i="25"/>
  <c r="W170" i="25"/>
  <c r="P170" i="25"/>
  <c r="O170" i="25"/>
  <c r="D170" i="25"/>
  <c r="W169" i="25"/>
  <c r="P169" i="25"/>
  <c r="O169" i="25"/>
  <c r="D169" i="25"/>
  <c r="W168" i="25"/>
  <c r="P168" i="25"/>
  <c r="O168" i="25"/>
  <c r="D168" i="25"/>
  <c r="W167" i="25"/>
  <c r="P167" i="25"/>
  <c r="O167" i="25"/>
  <c r="D167" i="25"/>
  <c r="W166" i="25"/>
  <c r="P166" i="25"/>
  <c r="O166" i="25"/>
  <c r="D166" i="25"/>
  <c r="W165" i="25"/>
  <c r="P165" i="25"/>
  <c r="O165" i="25"/>
  <c r="D165" i="25"/>
  <c r="W164" i="25"/>
  <c r="P164" i="25"/>
  <c r="O164" i="25"/>
  <c r="D164" i="25"/>
  <c r="W163" i="25"/>
  <c r="P163" i="25"/>
  <c r="O163" i="25"/>
  <c r="D163" i="25"/>
  <c r="W162" i="25"/>
  <c r="P162" i="25"/>
  <c r="O162" i="25"/>
  <c r="D162" i="25"/>
  <c r="W161" i="25"/>
  <c r="P161" i="25"/>
  <c r="O161" i="25"/>
  <c r="D161" i="25"/>
  <c r="W160" i="25"/>
  <c r="P160" i="25"/>
  <c r="O160" i="25"/>
  <c r="D160" i="25"/>
  <c r="W159" i="25"/>
  <c r="P159" i="25"/>
  <c r="O159" i="25"/>
  <c r="D159" i="25"/>
  <c r="W158" i="25"/>
  <c r="P158" i="25"/>
  <c r="O158" i="25"/>
  <c r="D158" i="25"/>
  <c r="W157" i="25"/>
  <c r="P157" i="25"/>
  <c r="O157" i="25"/>
  <c r="D157" i="25"/>
  <c r="W156" i="25"/>
  <c r="P156" i="25"/>
  <c r="O156" i="25"/>
  <c r="D156" i="25"/>
  <c r="W155" i="25"/>
  <c r="P155" i="25"/>
  <c r="O155" i="25"/>
  <c r="D155" i="25"/>
  <c r="W154" i="25"/>
  <c r="P154" i="25"/>
  <c r="O154" i="25"/>
  <c r="D154" i="25"/>
  <c r="W153" i="25"/>
  <c r="P153" i="25"/>
  <c r="O153" i="25"/>
  <c r="D153" i="25"/>
  <c r="W152" i="25"/>
  <c r="P152" i="25"/>
  <c r="O152" i="25"/>
  <c r="D152" i="25"/>
  <c r="W151" i="25"/>
  <c r="P151" i="25"/>
  <c r="O151" i="25"/>
  <c r="D151" i="25"/>
  <c r="W150" i="25"/>
  <c r="P150" i="25"/>
  <c r="O150" i="25"/>
  <c r="D150" i="25"/>
  <c r="W149" i="25"/>
  <c r="P149" i="25"/>
  <c r="O149" i="25"/>
  <c r="D149" i="25"/>
  <c r="W148" i="25"/>
  <c r="P148" i="25"/>
  <c r="O148" i="25"/>
  <c r="D148" i="25"/>
  <c r="W147" i="25"/>
  <c r="P147" i="25"/>
  <c r="O147" i="25"/>
  <c r="D147" i="25"/>
  <c r="W146" i="25"/>
  <c r="P146" i="25"/>
  <c r="O146" i="25"/>
  <c r="D146" i="25"/>
  <c r="W145" i="25"/>
  <c r="P145" i="25"/>
  <c r="O145" i="25"/>
  <c r="D145" i="25"/>
  <c r="W144" i="25"/>
  <c r="P144" i="25"/>
  <c r="O144" i="25"/>
  <c r="D144" i="25"/>
  <c r="W143" i="25"/>
  <c r="P143" i="25"/>
  <c r="O143" i="25"/>
  <c r="D143" i="25"/>
  <c r="W142" i="25"/>
  <c r="P142" i="25"/>
  <c r="O142" i="25"/>
  <c r="D142" i="25"/>
  <c r="W141" i="25"/>
  <c r="P141" i="25"/>
  <c r="O141" i="25"/>
  <c r="D141" i="25"/>
  <c r="W140" i="25"/>
  <c r="P140" i="25"/>
  <c r="O140" i="25"/>
  <c r="D140" i="25"/>
  <c r="W139" i="25"/>
  <c r="P139" i="25"/>
  <c r="O139" i="25"/>
  <c r="D139" i="25"/>
  <c r="W138" i="25"/>
  <c r="P138" i="25"/>
  <c r="O138" i="25"/>
  <c r="D138" i="25"/>
  <c r="W137" i="25"/>
  <c r="P137" i="25"/>
  <c r="O137" i="25"/>
  <c r="D137" i="25"/>
  <c r="W136" i="25"/>
  <c r="P136" i="25"/>
  <c r="O136" i="25"/>
  <c r="D136" i="25"/>
  <c r="W135" i="25"/>
  <c r="P135" i="25"/>
  <c r="O135" i="25"/>
  <c r="D135" i="25"/>
  <c r="W134" i="25"/>
  <c r="P134" i="25"/>
  <c r="O134" i="25"/>
  <c r="D134" i="25"/>
  <c r="W133" i="25"/>
  <c r="P133" i="25"/>
  <c r="O133" i="25"/>
  <c r="D133" i="25"/>
  <c r="W132" i="25"/>
  <c r="P132" i="25"/>
  <c r="O132" i="25"/>
  <c r="D132" i="25"/>
  <c r="W131" i="25"/>
  <c r="P131" i="25"/>
  <c r="O131" i="25"/>
  <c r="D131" i="25"/>
  <c r="W130" i="25"/>
  <c r="P130" i="25"/>
  <c r="O130" i="25"/>
  <c r="D130" i="25"/>
  <c r="W129" i="25"/>
  <c r="P129" i="25"/>
  <c r="O129" i="25"/>
  <c r="D129" i="25"/>
  <c r="W128" i="25"/>
  <c r="P128" i="25"/>
  <c r="O128" i="25"/>
  <c r="D128" i="25"/>
  <c r="W127" i="25"/>
  <c r="P127" i="25"/>
  <c r="O127" i="25"/>
  <c r="D127" i="25"/>
  <c r="W126" i="25"/>
  <c r="P126" i="25"/>
  <c r="O126" i="25"/>
  <c r="D126" i="25"/>
  <c r="W125" i="25"/>
  <c r="P125" i="25"/>
  <c r="O125" i="25"/>
  <c r="D125" i="25"/>
  <c r="W124" i="25"/>
  <c r="P124" i="25"/>
  <c r="O124" i="25"/>
  <c r="D124" i="25"/>
  <c r="W123" i="25"/>
  <c r="P123" i="25"/>
  <c r="O123" i="25"/>
  <c r="D123" i="25"/>
  <c r="W122" i="25"/>
  <c r="P122" i="25"/>
  <c r="O122" i="25"/>
  <c r="D122" i="25"/>
  <c r="W121" i="25"/>
  <c r="P121" i="25"/>
  <c r="O121" i="25"/>
  <c r="D121" i="25"/>
  <c r="W120" i="25"/>
  <c r="P120" i="25"/>
  <c r="O120" i="25"/>
  <c r="D120" i="25"/>
  <c r="W119" i="25"/>
  <c r="P119" i="25"/>
  <c r="O119" i="25"/>
  <c r="D119" i="25"/>
  <c r="W118" i="25"/>
  <c r="P118" i="25"/>
  <c r="O118" i="25"/>
  <c r="D118" i="25"/>
  <c r="W117" i="25"/>
  <c r="P117" i="25"/>
  <c r="O117" i="25"/>
  <c r="D117" i="25"/>
  <c r="W116" i="25"/>
  <c r="P116" i="25"/>
  <c r="O116" i="25"/>
  <c r="D116" i="25"/>
  <c r="W115" i="25"/>
  <c r="P115" i="25"/>
  <c r="O115" i="25"/>
  <c r="D115" i="25"/>
  <c r="W114" i="25"/>
  <c r="P114" i="25"/>
  <c r="O114" i="25"/>
  <c r="D114" i="25"/>
  <c r="W113" i="25"/>
  <c r="P113" i="25"/>
  <c r="O113" i="25"/>
  <c r="D113" i="25"/>
  <c r="W112" i="25"/>
  <c r="P112" i="25"/>
  <c r="O112" i="25"/>
  <c r="D112" i="25"/>
  <c r="W111" i="25"/>
  <c r="P111" i="25"/>
  <c r="O111" i="25"/>
  <c r="D111" i="25"/>
  <c r="W110" i="25"/>
  <c r="P110" i="25"/>
  <c r="O110" i="25"/>
  <c r="D110" i="25"/>
  <c r="W109" i="25"/>
  <c r="P109" i="25"/>
  <c r="O109" i="25"/>
  <c r="D109" i="25"/>
  <c r="W108" i="25"/>
  <c r="P108" i="25"/>
  <c r="O108" i="25"/>
  <c r="D108" i="25"/>
  <c r="W107" i="25"/>
  <c r="P107" i="25"/>
  <c r="O107" i="25"/>
  <c r="D107" i="25"/>
  <c r="W106" i="25"/>
  <c r="P106" i="25"/>
  <c r="O106" i="25"/>
  <c r="D106" i="25"/>
  <c r="W105" i="25"/>
  <c r="P105" i="25"/>
  <c r="O105" i="25"/>
  <c r="D105" i="25"/>
  <c r="W104" i="25"/>
  <c r="P104" i="25"/>
  <c r="O104" i="25"/>
  <c r="D104" i="25"/>
  <c r="W103" i="25"/>
  <c r="P103" i="25"/>
  <c r="O103" i="25"/>
  <c r="D103" i="25"/>
  <c r="W102" i="25"/>
  <c r="P102" i="25"/>
  <c r="O102" i="25"/>
  <c r="D102" i="25"/>
  <c r="W101" i="25"/>
  <c r="P101" i="25"/>
  <c r="O101" i="25"/>
  <c r="D101" i="25"/>
  <c r="W100" i="25"/>
  <c r="P100" i="25"/>
  <c r="O100" i="25"/>
  <c r="D100" i="25"/>
  <c r="W99" i="25"/>
  <c r="P99" i="25"/>
  <c r="O99" i="25"/>
  <c r="D99" i="25"/>
  <c r="W98" i="25"/>
  <c r="P98" i="25"/>
  <c r="O98" i="25"/>
  <c r="D98" i="25"/>
  <c r="T97" i="25"/>
  <c r="W97" i="25" s="1"/>
  <c r="P97" i="25"/>
  <c r="O97" i="25"/>
  <c r="D97" i="25"/>
  <c r="W96" i="25"/>
  <c r="P96" i="25"/>
  <c r="O96" i="25"/>
  <c r="D96" i="25"/>
  <c r="W95" i="25"/>
  <c r="P95" i="25"/>
  <c r="O95" i="25"/>
  <c r="D95" i="25"/>
  <c r="W94" i="25"/>
  <c r="P94" i="25"/>
  <c r="O94" i="25"/>
  <c r="D94" i="25"/>
  <c r="W93" i="25"/>
  <c r="P93" i="25"/>
  <c r="O93" i="25"/>
  <c r="D93" i="25"/>
  <c r="W92" i="25"/>
  <c r="P92" i="25"/>
  <c r="O92" i="25"/>
  <c r="D92" i="25"/>
  <c r="W91" i="25"/>
  <c r="P91" i="25"/>
  <c r="O91" i="25"/>
  <c r="D91" i="25"/>
  <c r="W90" i="25"/>
  <c r="P90" i="25"/>
  <c r="O90" i="25"/>
  <c r="D90" i="25"/>
  <c r="W89" i="25"/>
  <c r="P89" i="25"/>
  <c r="O89" i="25"/>
  <c r="D89" i="25"/>
  <c r="W88" i="25"/>
  <c r="P88" i="25"/>
  <c r="O88" i="25"/>
  <c r="D88" i="25"/>
  <c r="W87" i="25"/>
  <c r="P87" i="25"/>
  <c r="O87" i="25"/>
  <c r="D87" i="25"/>
  <c r="W86" i="25"/>
  <c r="P86" i="25"/>
  <c r="O86" i="25"/>
  <c r="D86" i="25"/>
  <c r="W85" i="25"/>
  <c r="P85" i="25"/>
  <c r="O85" i="25"/>
  <c r="D85" i="25"/>
  <c r="W84" i="25"/>
  <c r="P84" i="25"/>
  <c r="O84" i="25"/>
  <c r="D84" i="25"/>
  <c r="W83" i="25"/>
  <c r="P83" i="25"/>
  <c r="O83" i="25"/>
  <c r="D83" i="25"/>
  <c r="W82" i="25"/>
  <c r="P82" i="25"/>
  <c r="O82" i="25"/>
  <c r="D82" i="25"/>
  <c r="W81" i="25"/>
  <c r="P81" i="25"/>
  <c r="O81" i="25"/>
  <c r="D81" i="25"/>
  <c r="W80" i="25"/>
  <c r="P80" i="25"/>
  <c r="O80" i="25"/>
  <c r="D80" i="25"/>
  <c r="W79" i="25"/>
  <c r="P79" i="25"/>
  <c r="O79" i="25"/>
  <c r="D79" i="25"/>
  <c r="U78" i="25"/>
  <c r="W78" i="25" s="1"/>
  <c r="P78" i="25"/>
  <c r="O78" i="25"/>
  <c r="D78" i="25"/>
  <c r="W77" i="25"/>
  <c r="P77" i="25"/>
  <c r="O77" i="25"/>
  <c r="D77" i="25"/>
  <c r="W76" i="25"/>
  <c r="P76" i="25"/>
  <c r="O76" i="25"/>
  <c r="D76" i="25"/>
  <c r="W75" i="25"/>
  <c r="P75" i="25"/>
  <c r="O75" i="25"/>
  <c r="D75" i="25"/>
  <c r="W74" i="25"/>
  <c r="P74" i="25"/>
  <c r="O74" i="25"/>
  <c r="D74" i="25"/>
  <c r="W73" i="25"/>
  <c r="P73" i="25"/>
  <c r="O73" i="25"/>
  <c r="D73" i="25"/>
  <c r="W72" i="25"/>
  <c r="P72" i="25"/>
  <c r="O72" i="25"/>
  <c r="D72" i="25"/>
  <c r="W71" i="25"/>
  <c r="P71" i="25"/>
  <c r="O71" i="25"/>
  <c r="D71" i="25"/>
  <c r="W70" i="25"/>
  <c r="P70" i="25"/>
  <c r="O70" i="25"/>
  <c r="D70" i="25"/>
  <c r="W69" i="25"/>
  <c r="P69" i="25"/>
  <c r="O69" i="25"/>
  <c r="D69" i="25"/>
  <c r="W68" i="25"/>
  <c r="P68" i="25"/>
  <c r="O68" i="25"/>
  <c r="D68" i="25"/>
  <c r="W67" i="25"/>
  <c r="P67" i="25"/>
  <c r="O67" i="25"/>
  <c r="D67" i="25"/>
  <c r="W66" i="25"/>
  <c r="P66" i="25"/>
  <c r="O66" i="25"/>
  <c r="D66" i="25"/>
  <c r="W65" i="25"/>
  <c r="P65" i="25"/>
  <c r="O65" i="25"/>
  <c r="D65" i="25"/>
  <c r="W64" i="25"/>
  <c r="P64" i="25"/>
  <c r="O64" i="25"/>
  <c r="D64" i="25"/>
  <c r="W63" i="25"/>
  <c r="P63" i="25"/>
  <c r="O63" i="25"/>
  <c r="D63" i="25"/>
  <c r="W62" i="25"/>
  <c r="P62" i="25"/>
  <c r="O62" i="25"/>
  <c r="D62" i="25"/>
  <c r="W61" i="25"/>
  <c r="P61" i="25"/>
  <c r="O61" i="25"/>
  <c r="D61" i="25"/>
  <c r="W60" i="25"/>
  <c r="P60" i="25"/>
  <c r="O60" i="25"/>
  <c r="D60" i="25"/>
  <c r="W59" i="25"/>
  <c r="P59" i="25"/>
  <c r="O59" i="25"/>
  <c r="D59" i="25"/>
  <c r="W58" i="25"/>
  <c r="P58" i="25"/>
  <c r="O58" i="25"/>
  <c r="D58" i="25"/>
  <c r="W57" i="25"/>
  <c r="P57" i="25"/>
  <c r="O57" i="25"/>
  <c r="D57" i="25"/>
  <c r="W56" i="25"/>
  <c r="P56" i="25"/>
  <c r="O56" i="25"/>
  <c r="D56" i="25"/>
  <c r="W55" i="25"/>
  <c r="P55" i="25"/>
  <c r="O55" i="25"/>
  <c r="D55" i="25"/>
  <c r="W54" i="25"/>
  <c r="P54" i="25"/>
  <c r="O54" i="25"/>
  <c r="D54" i="25"/>
  <c r="W53" i="25"/>
  <c r="P53" i="25"/>
  <c r="O53" i="25"/>
  <c r="D53" i="25"/>
  <c r="W52" i="25"/>
  <c r="P52" i="25"/>
  <c r="O52" i="25"/>
  <c r="D52" i="25"/>
  <c r="W51" i="25"/>
  <c r="P51" i="25"/>
  <c r="O51" i="25"/>
  <c r="D51" i="25"/>
  <c r="W50" i="25"/>
  <c r="P50" i="25"/>
  <c r="O50" i="25"/>
  <c r="D50" i="25"/>
  <c r="W49" i="25"/>
  <c r="P49" i="25"/>
  <c r="O49" i="25"/>
  <c r="D49" i="25"/>
  <c r="W48" i="25"/>
  <c r="P48" i="25"/>
  <c r="O48" i="25"/>
  <c r="D48" i="25"/>
  <c r="W47" i="25"/>
  <c r="P47" i="25"/>
  <c r="O47" i="25"/>
  <c r="D47" i="25"/>
  <c r="W46" i="25"/>
  <c r="P46" i="25"/>
  <c r="O46" i="25"/>
  <c r="D46" i="25"/>
  <c r="W45" i="25"/>
  <c r="P45" i="25"/>
  <c r="O45" i="25"/>
  <c r="D45" i="25"/>
  <c r="W44" i="25"/>
  <c r="P44" i="25"/>
  <c r="O44" i="25"/>
  <c r="D44" i="25"/>
  <c r="W43" i="25"/>
  <c r="P43" i="25"/>
  <c r="O43" i="25"/>
  <c r="D43" i="25"/>
  <c r="W42" i="25"/>
  <c r="P42" i="25"/>
  <c r="O42" i="25"/>
  <c r="D42" i="25"/>
  <c r="X41" i="25"/>
  <c r="W41" i="25"/>
  <c r="P41" i="25"/>
  <c r="O41" i="25"/>
  <c r="D41" i="25"/>
  <c r="W40" i="25"/>
  <c r="P40" i="25"/>
  <c r="O40" i="25"/>
  <c r="D40" i="25"/>
  <c r="W39" i="25"/>
  <c r="P39" i="25"/>
  <c r="O39" i="25"/>
  <c r="D39" i="25"/>
  <c r="T38" i="25"/>
  <c r="T325" i="25" s="1"/>
  <c r="P38" i="25"/>
  <c r="O38" i="25"/>
  <c r="D38" i="25"/>
  <c r="W37" i="25"/>
  <c r="P37" i="25"/>
  <c r="O37" i="25"/>
  <c r="D37" i="25"/>
  <c r="W36" i="25"/>
  <c r="P36" i="25"/>
  <c r="O36" i="25"/>
  <c r="D36" i="25"/>
  <c r="W35" i="25"/>
  <c r="P35" i="25"/>
  <c r="O35" i="25"/>
  <c r="D35" i="25"/>
  <c r="W34" i="25"/>
  <c r="P34" i="25"/>
  <c r="O34" i="25"/>
  <c r="D34" i="25"/>
  <c r="W33" i="25"/>
  <c r="P33" i="25"/>
  <c r="O33" i="25"/>
  <c r="D33" i="25"/>
  <c r="W32" i="25"/>
  <c r="P32" i="25"/>
  <c r="O32" i="25"/>
  <c r="D32" i="25"/>
  <c r="W31" i="25"/>
  <c r="P31" i="25"/>
  <c r="O31" i="25"/>
  <c r="D31" i="25"/>
  <c r="W30" i="25"/>
  <c r="P30" i="25"/>
  <c r="O30" i="25"/>
  <c r="D30" i="25"/>
  <c r="W29" i="25"/>
  <c r="P29" i="25"/>
  <c r="O29" i="25"/>
  <c r="D29" i="25"/>
  <c r="W28" i="25"/>
  <c r="P28" i="25"/>
  <c r="O28" i="25"/>
  <c r="D28" i="25"/>
  <c r="W27" i="25"/>
  <c r="P27" i="25"/>
  <c r="O27" i="25"/>
  <c r="D27" i="25"/>
  <c r="W26" i="25"/>
  <c r="P26" i="25"/>
  <c r="O26" i="25"/>
  <c r="D26" i="25"/>
  <c r="W25" i="25"/>
  <c r="P25" i="25"/>
  <c r="O25" i="25"/>
  <c r="D25" i="25"/>
  <c r="W24" i="25"/>
  <c r="P24" i="25"/>
  <c r="O24" i="25"/>
  <c r="D24" i="25"/>
  <c r="W23" i="25"/>
  <c r="P23" i="25"/>
  <c r="O23" i="25"/>
  <c r="D23" i="25"/>
  <c r="W22" i="25"/>
  <c r="P22" i="25"/>
  <c r="O22" i="25"/>
  <c r="D22" i="25"/>
  <c r="W21" i="25"/>
  <c r="P21" i="25"/>
  <c r="O21" i="25"/>
  <c r="D21" i="25"/>
  <c r="W20" i="25"/>
  <c r="P20" i="25"/>
  <c r="O20" i="25"/>
  <c r="D20" i="25"/>
  <c r="W19" i="25"/>
  <c r="P19" i="25"/>
  <c r="O19" i="25"/>
  <c r="D19" i="25"/>
  <c r="W18" i="25"/>
  <c r="P18" i="25"/>
  <c r="O18" i="25"/>
  <c r="D18" i="25"/>
  <c r="W17" i="25"/>
  <c r="P17" i="25"/>
  <c r="O17" i="25"/>
  <c r="D17" i="25"/>
  <c r="W16" i="25"/>
  <c r="P16" i="25"/>
  <c r="O16" i="25"/>
  <c r="D16" i="25"/>
  <c r="W15" i="25"/>
  <c r="P15" i="25"/>
  <c r="O15" i="25"/>
  <c r="D15" i="25"/>
  <c r="W14" i="25"/>
  <c r="P14" i="25"/>
  <c r="O14" i="25"/>
  <c r="D14" i="25"/>
  <c r="W13" i="25"/>
  <c r="P13" i="25"/>
  <c r="O13" i="25"/>
  <c r="D13" i="25"/>
  <c r="W12" i="25"/>
  <c r="P12" i="25"/>
  <c r="O12" i="25"/>
  <c r="D12" i="25"/>
  <c r="W11" i="25"/>
  <c r="P11" i="25"/>
  <c r="O11" i="25"/>
  <c r="D11" i="25"/>
  <c r="W10" i="25"/>
  <c r="P10" i="25"/>
  <c r="O10" i="25"/>
  <c r="D10" i="25"/>
  <c r="W9" i="25"/>
  <c r="P9" i="25"/>
  <c r="O9" i="25"/>
  <c r="D9" i="25"/>
  <c r="W8" i="25"/>
  <c r="P8" i="25"/>
  <c r="O8" i="25"/>
  <c r="D8" i="25"/>
  <c r="W7" i="25"/>
  <c r="P7" i="25"/>
  <c r="O7" i="25"/>
  <c r="D7" i="25"/>
  <c r="W6" i="25"/>
  <c r="P6" i="25"/>
  <c r="O6" i="25"/>
  <c r="D6" i="25"/>
  <c r="W5" i="25"/>
  <c r="P5" i="25"/>
  <c r="O5" i="25"/>
  <c r="D5" i="25"/>
  <c r="W4" i="25"/>
  <c r="P4" i="25"/>
  <c r="O4" i="25"/>
  <c r="D4" i="25"/>
  <c r="W3" i="25"/>
  <c r="P3" i="25"/>
  <c r="O3" i="25"/>
  <c r="D3" i="25"/>
  <c r="W2" i="25"/>
  <c r="P2" i="25"/>
  <c r="O2" i="25"/>
  <c r="D2" i="25"/>
  <c r="T289" i="25"/>
  <c r="V291" i="25"/>
  <c r="S321" i="5"/>
  <c r="T290" i="25"/>
  <c r="U294" i="25"/>
  <c r="T293" i="25"/>
  <c r="T283" i="25"/>
  <c r="S366" i="5"/>
  <c r="S288" i="25"/>
  <c r="S357" i="5"/>
  <c r="U280" i="25"/>
  <c r="S362" i="5"/>
  <c r="U283" i="25"/>
  <c r="S312" i="5"/>
  <c r="S307" i="5"/>
  <c r="S313" i="5"/>
  <c r="T282" i="25"/>
  <c r="U291" i="25"/>
  <c r="S355" i="5"/>
  <c r="V293" i="25"/>
  <c r="S281" i="25"/>
  <c r="S294" i="25"/>
  <c r="V286" i="25"/>
  <c r="T284" i="25"/>
  <c r="V294" i="25"/>
  <c r="S358" i="5"/>
  <c r="U288" i="25"/>
  <c r="S283" i="25"/>
  <c r="T291" i="25"/>
  <c r="T279" i="25"/>
  <c r="S319" i="5"/>
  <c r="T294" i="25"/>
  <c r="V287" i="25"/>
  <c r="S369" i="5"/>
  <c r="U290" i="25"/>
  <c r="S309" i="5"/>
  <c r="T292" i="25"/>
  <c r="S315" i="5"/>
  <c r="U292" i="25"/>
  <c r="S280" i="25"/>
  <c r="S314" i="5"/>
  <c r="S367" i="5"/>
  <c r="V283" i="25"/>
  <c r="S317" i="5"/>
  <c r="T285" i="25"/>
  <c r="V288" i="25"/>
  <c r="V281" i="25"/>
  <c r="V292" i="25"/>
  <c r="S310" i="5"/>
  <c r="S284" i="25"/>
  <c r="T286" i="25"/>
  <c r="S291" i="25"/>
  <c r="S278" i="25"/>
  <c r="S289" i="25"/>
  <c r="V290" i="25"/>
  <c r="T278" i="25"/>
  <c r="U281" i="25"/>
  <c r="U278" i="25"/>
  <c r="S354" i="5"/>
  <c r="V289" i="25"/>
  <c r="S318" i="5"/>
  <c r="U287" i="25"/>
  <c r="U282" i="25"/>
  <c r="S287" i="25"/>
  <c r="V278" i="25"/>
  <c r="V285" i="25"/>
  <c r="S364" i="5"/>
  <c r="U286" i="25"/>
  <c r="U289" i="25"/>
  <c r="U279" i="25"/>
  <c r="S365" i="5"/>
  <c r="S361" i="5"/>
  <c r="U285" i="25"/>
  <c r="S285" i="25"/>
  <c r="U284" i="25"/>
  <c r="S286" i="25"/>
  <c r="S306" i="5"/>
  <c r="S356" i="5"/>
  <c r="T287" i="25"/>
  <c r="S316" i="5"/>
  <c r="S282" i="25"/>
  <c r="S308" i="5"/>
  <c r="V284" i="25"/>
  <c r="U293" i="25"/>
  <c r="T281" i="25"/>
  <c r="T288" i="25"/>
  <c r="S363" i="5"/>
  <c r="V280" i="25"/>
  <c r="S279" i="25"/>
  <c r="S311" i="5"/>
  <c r="S293" i="25"/>
  <c r="S290" i="25"/>
  <c r="S359" i="5"/>
  <c r="S292" i="25"/>
  <c r="V282" i="25"/>
  <c r="V279" i="25"/>
  <c r="S320" i="5"/>
  <c r="T280" i="25"/>
  <c r="S368" i="5"/>
  <c r="W325" i="25" l="1"/>
  <c r="S324" i="5"/>
  <c r="W38" i="25"/>
  <c r="R283" i="25"/>
  <c r="R284" i="25"/>
  <c r="R285" i="25"/>
  <c r="R286" i="25"/>
  <c r="R287" i="25"/>
  <c r="R288" i="25"/>
  <c r="R289" i="25"/>
  <c r="R290" i="25"/>
  <c r="R291" i="25"/>
  <c r="R292" i="25"/>
  <c r="R293" i="25"/>
  <c r="W330" i="25"/>
  <c r="U315" i="25"/>
  <c r="W315" i="25" s="1"/>
  <c r="R281" i="25"/>
  <c r="R279" i="25"/>
  <c r="R278" i="25"/>
  <c r="W318" i="25"/>
  <c r="W322" i="25"/>
  <c r="K279" i="25"/>
  <c r="L279" i="25"/>
  <c r="W327" i="25"/>
  <c r="W332" i="25"/>
  <c r="W320" i="25"/>
  <c r="R282" i="25"/>
  <c r="G279" i="25"/>
  <c r="W314" i="25"/>
  <c r="P270" i="25"/>
  <c r="R280" i="25"/>
  <c r="W316" i="25"/>
  <c r="W321" i="25"/>
  <c r="W328" i="25"/>
  <c r="H279" i="25"/>
  <c r="W319" i="25"/>
  <c r="W324" i="25"/>
  <c r="W331" i="25"/>
  <c r="Z38" i="25"/>
  <c r="AA38" i="25" s="1"/>
  <c r="W317" i="25"/>
  <c r="W323" i="25"/>
  <c r="W329" i="25"/>
  <c r="V296" i="25"/>
  <c r="S296" i="25"/>
  <c r="U296" i="25"/>
  <c r="T296" i="25"/>
  <c r="H280" i="25"/>
  <c r="H272" i="25"/>
  <c r="L280" i="25"/>
  <c r="L272" i="25"/>
  <c r="I280" i="25"/>
  <c r="I272" i="25"/>
  <c r="M272" i="25"/>
  <c r="M280" i="25"/>
  <c r="F272" i="25"/>
  <c r="F280" i="25"/>
  <c r="J272" i="25"/>
  <c r="J280" i="25"/>
  <c r="N272" i="25"/>
  <c r="N280" i="25"/>
  <c r="G272" i="25"/>
  <c r="G280" i="25"/>
  <c r="K272" i="25"/>
  <c r="K280" i="25"/>
  <c r="I279" i="25"/>
  <c r="M279" i="25"/>
  <c r="T326" i="25"/>
  <c r="W326" i="25" s="1"/>
  <c r="F279" i="25"/>
  <c r="J279" i="25"/>
  <c r="N279" i="25"/>
  <c r="G17" i="24"/>
  <c r="G21" i="24" s="1"/>
  <c r="F10" i="24"/>
  <c r="E20" i="24"/>
  <c r="E21" i="24" s="1"/>
  <c r="K21" i="24"/>
  <c r="S360" i="5"/>
  <c r="S371" i="5" l="1"/>
  <c r="R304" i="25"/>
  <c r="X331" i="25"/>
  <c r="R307" i="25"/>
  <c r="X314" i="25"/>
  <c r="R308" i="25"/>
  <c r="R303" i="25"/>
  <c r="R305" i="25"/>
  <c r="R300" i="25"/>
  <c r="R301" i="25"/>
  <c r="R302" i="25"/>
  <c r="R296" i="25"/>
  <c r="X316" i="25"/>
  <c r="X321" i="25"/>
  <c r="X320" i="25"/>
  <c r="R311" i="25"/>
  <c r="X325" i="25"/>
  <c r="R309" i="25"/>
  <c r="X324" i="25"/>
  <c r="X315" i="25"/>
  <c r="X323" i="25"/>
  <c r="X322" i="25"/>
  <c r="X330" i="25"/>
  <c r="X333" i="25"/>
  <c r="J281" i="25"/>
  <c r="X326" i="25"/>
  <c r="R306" i="25"/>
  <c r="X327" i="25"/>
  <c r="R310" i="25"/>
  <c r="X329" i="25"/>
  <c r="H281" i="25"/>
  <c r="M281" i="25"/>
  <c r="K281" i="25"/>
  <c r="N281" i="25"/>
  <c r="F281" i="25"/>
  <c r="L281" i="25"/>
  <c r="O279" i="25"/>
  <c r="O271" i="25"/>
  <c r="O280" i="25" s="1"/>
  <c r="X319" i="25"/>
  <c r="G281" i="25"/>
  <c r="X332" i="25"/>
  <c r="X318" i="25"/>
  <c r="X328" i="25"/>
  <c r="I281" i="25"/>
  <c r="X317" i="25"/>
  <c r="F21" i="24"/>
  <c r="X484" i="5" l="1"/>
  <c r="W329" i="5" l="1"/>
  <c r="W330" i="5"/>
  <c r="W331" i="5"/>
  <c r="W332" i="5"/>
  <c r="W333" i="5"/>
  <c r="W334" i="5"/>
  <c r="W335" i="5"/>
  <c r="W336" i="5"/>
  <c r="W338" i="5"/>
  <c r="W339" i="5"/>
  <c r="W340" i="5"/>
  <c r="W341" i="5"/>
  <c r="W342" i="5"/>
  <c r="W343" i="5"/>
  <c r="W344" i="5"/>
  <c r="W345" i="5"/>
  <c r="W346" i="5"/>
  <c r="W347" i="5"/>
  <c r="W348" i="5"/>
  <c r="W328" i="5"/>
  <c r="V330" i="5"/>
  <c r="V331" i="5"/>
  <c r="V332" i="5"/>
  <c r="V333" i="5"/>
  <c r="V334" i="5"/>
  <c r="V335" i="5"/>
  <c r="V336" i="5"/>
  <c r="V338" i="5"/>
  <c r="V339" i="5"/>
  <c r="V340" i="5"/>
  <c r="V341" i="5"/>
  <c r="V342" i="5"/>
  <c r="V343" i="5"/>
  <c r="V344" i="5"/>
  <c r="V345" i="5"/>
  <c r="V346" i="5"/>
  <c r="V347" i="5"/>
  <c r="V348" i="5"/>
  <c r="V328" i="5"/>
  <c r="U329" i="5"/>
  <c r="U330" i="5"/>
  <c r="U331" i="5"/>
  <c r="U332" i="5"/>
  <c r="U333" i="5"/>
  <c r="U334" i="5"/>
  <c r="U335" i="5"/>
  <c r="U336" i="5"/>
  <c r="U338" i="5"/>
  <c r="U339" i="5"/>
  <c r="U341" i="5"/>
  <c r="U342" i="5"/>
  <c r="U343" i="5"/>
  <c r="U344" i="5"/>
  <c r="U345" i="5"/>
  <c r="U346" i="5"/>
  <c r="U347" i="5"/>
  <c r="U348" i="5"/>
  <c r="U328" i="5"/>
  <c r="Z333" i="5" l="1"/>
  <c r="Z329" i="5"/>
  <c r="Z347" i="5"/>
  <c r="Z343" i="5"/>
  <c r="Z338" i="5"/>
  <c r="Z345" i="5"/>
  <c r="Z335" i="5"/>
  <c r="Z328" i="5"/>
  <c r="Z341" i="5"/>
  <c r="Z331" i="5"/>
  <c r="Z346" i="5"/>
  <c r="Z342" i="5"/>
  <c r="Z336" i="5"/>
  <c r="Z332" i="5"/>
  <c r="Z348" i="5"/>
  <c r="Z344" i="5"/>
  <c r="Z339" i="5"/>
  <c r="Z334" i="5"/>
  <c r="Z330" i="5"/>
  <c r="X346" i="5"/>
  <c r="X342" i="5"/>
  <c r="X336" i="5"/>
  <c r="X332" i="5"/>
  <c r="X348" i="5"/>
  <c r="X344" i="5"/>
  <c r="X339" i="5"/>
  <c r="X334" i="5"/>
  <c r="X330" i="5"/>
  <c r="X347" i="5"/>
  <c r="X343" i="5"/>
  <c r="X338" i="5"/>
  <c r="X333" i="5"/>
  <c r="X329" i="5"/>
  <c r="X345" i="5"/>
  <c r="X341" i="5"/>
  <c r="X335" i="5"/>
  <c r="X331" i="5"/>
  <c r="X328" i="5"/>
  <c r="U340" i="5" l="1"/>
  <c r="Z340" i="5" s="1"/>
  <c r="AU20" i="9"/>
  <c r="AU19" i="9"/>
  <c r="AU18" i="9"/>
  <c r="AU17" i="9"/>
  <c r="AU16" i="9"/>
  <c r="AU15" i="9"/>
  <c r="AU14" i="9"/>
  <c r="AU13" i="9"/>
  <c r="AU12" i="9"/>
  <c r="AU11" i="9"/>
  <c r="AU10" i="9"/>
  <c r="AU9" i="9"/>
  <c r="AU8" i="9"/>
  <c r="AU7" i="9"/>
  <c r="FR5" i="8"/>
  <c r="FR6" i="8" s="1"/>
  <c r="FR7" i="8" s="1"/>
  <c r="FR8" i="8" s="1"/>
  <c r="FR9" i="8" s="1"/>
  <c r="FR10" i="8" s="1"/>
  <c r="FR11" i="8" s="1"/>
  <c r="FR12" i="8" s="1"/>
  <c r="FR13" i="8" s="1"/>
  <c r="FR14" i="8" s="1"/>
  <c r="FR15" i="8" s="1"/>
  <c r="FR16" i="8" s="1"/>
  <c r="FR17" i="8" s="1"/>
  <c r="FR18" i="8" s="1"/>
  <c r="FR19" i="8" s="1"/>
  <c r="FR20" i="8" s="1"/>
  <c r="FR21" i="8" s="1"/>
  <c r="FR22" i="8" s="1"/>
  <c r="FR23" i="8" s="1"/>
  <c r="O248" i="23"/>
  <c r="O247" i="23"/>
  <c r="N244" i="23"/>
  <c r="N253" i="23" s="1"/>
  <c r="M244" i="23"/>
  <c r="M253" i="23" s="1"/>
  <c r="L244" i="23"/>
  <c r="L253" i="23" s="1"/>
  <c r="K244" i="23"/>
  <c r="K253" i="23" s="1"/>
  <c r="J244" i="23"/>
  <c r="J245" i="23" s="1"/>
  <c r="I244" i="23"/>
  <c r="I245" i="23" s="1"/>
  <c r="H244" i="23"/>
  <c r="H253" i="23" s="1"/>
  <c r="G244" i="23"/>
  <c r="G253" i="23" s="1"/>
  <c r="F244" i="23"/>
  <c r="F253" i="23" s="1"/>
  <c r="P243" i="23"/>
  <c r="O243" i="23"/>
  <c r="D243" i="23"/>
  <c r="P242" i="23"/>
  <c r="O242" i="23"/>
  <c r="D242" i="23"/>
  <c r="P241" i="23"/>
  <c r="O241" i="23"/>
  <c r="D241" i="23"/>
  <c r="P240" i="23"/>
  <c r="O240" i="23"/>
  <c r="D240" i="23"/>
  <c r="P239" i="23"/>
  <c r="O239" i="23"/>
  <c r="D239" i="23"/>
  <c r="P238" i="23"/>
  <c r="O238" i="23"/>
  <c r="D238" i="23"/>
  <c r="P237" i="23"/>
  <c r="O237" i="23"/>
  <c r="D237" i="23"/>
  <c r="P236" i="23"/>
  <c r="O236" i="23"/>
  <c r="D236" i="23"/>
  <c r="P235" i="23"/>
  <c r="O235" i="23"/>
  <c r="D235" i="23"/>
  <c r="P234" i="23"/>
  <c r="O234" i="23"/>
  <c r="D234" i="23"/>
  <c r="P233" i="23"/>
  <c r="O233" i="23"/>
  <c r="D233" i="23"/>
  <c r="P232" i="23"/>
  <c r="O232" i="23"/>
  <c r="D232" i="23"/>
  <c r="P231" i="23"/>
  <c r="O231" i="23"/>
  <c r="D231" i="23"/>
  <c r="P230" i="23"/>
  <c r="O230" i="23"/>
  <c r="D230" i="23"/>
  <c r="P229" i="23"/>
  <c r="O229" i="23"/>
  <c r="D229" i="23"/>
  <c r="P228" i="23"/>
  <c r="O228" i="23"/>
  <c r="D228" i="23"/>
  <c r="P227" i="23"/>
  <c r="O227" i="23"/>
  <c r="D227" i="23"/>
  <c r="P226" i="23"/>
  <c r="O226" i="23"/>
  <c r="D226" i="23"/>
  <c r="P225" i="23"/>
  <c r="O225" i="23"/>
  <c r="D225" i="23"/>
  <c r="P224" i="23"/>
  <c r="O224" i="23"/>
  <c r="D224" i="23"/>
  <c r="P223" i="23"/>
  <c r="O223" i="23"/>
  <c r="D223" i="23"/>
  <c r="P222" i="23"/>
  <c r="O222" i="23"/>
  <c r="D222" i="23"/>
  <c r="P221" i="23"/>
  <c r="O221" i="23"/>
  <c r="D221" i="23"/>
  <c r="P220" i="23"/>
  <c r="O220" i="23"/>
  <c r="D220" i="23"/>
  <c r="P219" i="23"/>
  <c r="O219" i="23"/>
  <c r="D219" i="23"/>
  <c r="P218" i="23"/>
  <c r="O218" i="23"/>
  <c r="D218" i="23"/>
  <c r="P217" i="23"/>
  <c r="O217" i="23"/>
  <c r="D217" i="23"/>
  <c r="P216" i="23"/>
  <c r="O216" i="23"/>
  <c r="D216" i="23"/>
  <c r="P215" i="23"/>
  <c r="O215" i="23"/>
  <c r="D215" i="23"/>
  <c r="P214" i="23"/>
  <c r="O214" i="23"/>
  <c r="D214" i="23"/>
  <c r="P213" i="23"/>
  <c r="O213" i="23"/>
  <c r="D213" i="23"/>
  <c r="P212" i="23"/>
  <c r="O212" i="23"/>
  <c r="D212" i="23"/>
  <c r="P211" i="23"/>
  <c r="O211" i="23"/>
  <c r="D211" i="23"/>
  <c r="P210" i="23"/>
  <c r="O210" i="23"/>
  <c r="D210" i="23"/>
  <c r="P209" i="23"/>
  <c r="O209" i="23"/>
  <c r="D209" i="23"/>
  <c r="P208" i="23"/>
  <c r="O208" i="23"/>
  <c r="D208" i="23"/>
  <c r="P207" i="23"/>
  <c r="O207" i="23"/>
  <c r="D207" i="23"/>
  <c r="P206" i="23"/>
  <c r="O206" i="23"/>
  <c r="D206" i="23"/>
  <c r="P205" i="23"/>
  <c r="O205" i="23"/>
  <c r="D205" i="23"/>
  <c r="P204" i="23"/>
  <c r="O204" i="23"/>
  <c r="D204" i="23"/>
  <c r="P203" i="23"/>
  <c r="O203" i="23"/>
  <c r="D203" i="23"/>
  <c r="P202" i="23"/>
  <c r="O202" i="23"/>
  <c r="D202" i="23"/>
  <c r="P201" i="23"/>
  <c r="O201" i="23"/>
  <c r="D201" i="23"/>
  <c r="P200" i="23"/>
  <c r="O200" i="23"/>
  <c r="D200" i="23"/>
  <c r="P199" i="23"/>
  <c r="O199" i="23"/>
  <c r="D199" i="23"/>
  <c r="P198" i="23"/>
  <c r="O198" i="23"/>
  <c r="D198" i="23"/>
  <c r="P197" i="23"/>
  <c r="O197" i="23"/>
  <c r="D197" i="23"/>
  <c r="P196" i="23"/>
  <c r="O196" i="23"/>
  <c r="D196" i="23"/>
  <c r="P195" i="23"/>
  <c r="O195" i="23"/>
  <c r="D195" i="23"/>
  <c r="P194" i="23"/>
  <c r="O194" i="23"/>
  <c r="D194" i="23"/>
  <c r="P193" i="23"/>
  <c r="O193" i="23"/>
  <c r="D193" i="23"/>
  <c r="P192" i="23"/>
  <c r="O192" i="23"/>
  <c r="D192" i="23"/>
  <c r="P191" i="23"/>
  <c r="O191" i="23"/>
  <c r="D191" i="23"/>
  <c r="P190" i="23"/>
  <c r="O190" i="23"/>
  <c r="D190" i="23"/>
  <c r="P189" i="23"/>
  <c r="O189" i="23"/>
  <c r="D189" i="23"/>
  <c r="P188" i="23"/>
  <c r="O188" i="23"/>
  <c r="D188" i="23"/>
  <c r="P187" i="23"/>
  <c r="O187" i="23"/>
  <c r="D187" i="23"/>
  <c r="P186" i="23"/>
  <c r="O186" i="23"/>
  <c r="D186" i="23"/>
  <c r="P185" i="23"/>
  <c r="O185" i="23"/>
  <c r="D185" i="23"/>
  <c r="P184" i="23"/>
  <c r="O184" i="23"/>
  <c r="D184" i="23"/>
  <c r="P183" i="23"/>
  <c r="O183" i="23"/>
  <c r="D183" i="23"/>
  <c r="P182" i="23"/>
  <c r="O182" i="23"/>
  <c r="D182" i="23"/>
  <c r="P181" i="23"/>
  <c r="O181" i="23"/>
  <c r="D181" i="23"/>
  <c r="P180" i="23"/>
  <c r="O180" i="23"/>
  <c r="D180" i="23"/>
  <c r="P179" i="23"/>
  <c r="O179" i="23"/>
  <c r="D179" i="23"/>
  <c r="P178" i="23"/>
  <c r="O178" i="23"/>
  <c r="D178" i="23"/>
  <c r="P177" i="23"/>
  <c r="O177" i="23"/>
  <c r="D177" i="23"/>
  <c r="P176" i="23"/>
  <c r="O176" i="23"/>
  <c r="D176" i="23"/>
  <c r="P175" i="23"/>
  <c r="O175" i="23"/>
  <c r="D175" i="23"/>
  <c r="P174" i="23"/>
  <c r="O174" i="23"/>
  <c r="D174" i="23"/>
  <c r="P173" i="23"/>
  <c r="O173" i="23"/>
  <c r="D173" i="23"/>
  <c r="P172" i="23"/>
  <c r="O172" i="23"/>
  <c r="D172" i="23"/>
  <c r="P171" i="23"/>
  <c r="O171" i="23"/>
  <c r="D171" i="23"/>
  <c r="P170" i="23"/>
  <c r="O170" i="23"/>
  <c r="D170" i="23"/>
  <c r="P169" i="23"/>
  <c r="O169" i="23"/>
  <c r="D169" i="23"/>
  <c r="P168" i="23"/>
  <c r="O168" i="23"/>
  <c r="D168" i="23"/>
  <c r="P167" i="23"/>
  <c r="O167" i="23"/>
  <c r="D167" i="23"/>
  <c r="P166" i="23"/>
  <c r="O166" i="23"/>
  <c r="D166" i="23"/>
  <c r="P165" i="23"/>
  <c r="O165" i="23"/>
  <c r="D165" i="23"/>
  <c r="P164" i="23"/>
  <c r="O164" i="23"/>
  <c r="D164" i="23"/>
  <c r="P163" i="23"/>
  <c r="O163" i="23"/>
  <c r="D163" i="23"/>
  <c r="P162" i="23"/>
  <c r="O162" i="23"/>
  <c r="D162" i="23"/>
  <c r="P161" i="23"/>
  <c r="O161" i="23"/>
  <c r="D161" i="23"/>
  <c r="P160" i="23"/>
  <c r="O160" i="23"/>
  <c r="D160" i="23"/>
  <c r="P159" i="23"/>
  <c r="O159" i="23"/>
  <c r="D159" i="23"/>
  <c r="P158" i="23"/>
  <c r="O158" i="23"/>
  <c r="D158" i="23"/>
  <c r="P157" i="23"/>
  <c r="O157" i="23"/>
  <c r="D157" i="23"/>
  <c r="P156" i="23"/>
  <c r="O156" i="23"/>
  <c r="D156" i="23"/>
  <c r="P155" i="23"/>
  <c r="O155" i="23"/>
  <c r="D155" i="23"/>
  <c r="P154" i="23"/>
  <c r="O154" i="23"/>
  <c r="D154" i="23"/>
  <c r="P153" i="23"/>
  <c r="O153" i="23"/>
  <c r="D153" i="23"/>
  <c r="P152" i="23"/>
  <c r="O152" i="23"/>
  <c r="D152" i="23"/>
  <c r="P151" i="23"/>
  <c r="O151" i="23"/>
  <c r="D151" i="23"/>
  <c r="P150" i="23"/>
  <c r="O150" i="23"/>
  <c r="D150" i="23"/>
  <c r="P149" i="23"/>
  <c r="O149" i="23"/>
  <c r="D149" i="23"/>
  <c r="P148" i="23"/>
  <c r="O148" i="23"/>
  <c r="D148" i="23"/>
  <c r="P147" i="23"/>
  <c r="O147" i="23"/>
  <c r="D147" i="23"/>
  <c r="P146" i="23"/>
  <c r="O146" i="23"/>
  <c r="D146" i="23"/>
  <c r="P145" i="23"/>
  <c r="O145" i="23"/>
  <c r="D145" i="23"/>
  <c r="P144" i="23"/>
  <c r="O144" i="23"/>
  <c r="D144" i="23"/>
  <c r="P143" i="23"/>
  <c r="O143" i="23"/>
  <c r="D143" i="23"/>
  <c r="P142" i="23"/>
  <c r="O142" i="23"/>
  <c r="D142" i="23"/>
  <c r="P141" i="23"/>
  <c r="O141" i="23"/>
  <c r="D141" i="23"/>
  <c r="P140" i="23"/>
  <c r="O140" i="23"/>
  <c r="D140" i="23"/>
  <c r="P139" i="23"/>
  <c r="O139" i="23"/>
  <c r="D139" i="23"/>
  <c r="P138" i="23"/>
  <c r="O138" i="23"/>
  <c r="D138" i="23"/>
  <c r="P137" i="23"/>
  <c r="O137" i="23"/>
  <c r="D137" i="23"/>
  <c r="P136" i="23"/>
  <c r="O136" i="23"/>
  <c r="D136" i="23"/>
  <c r="P135" i="23"/>
  <c r="O135" i="23"/>
  <c r="D135" i="23"/>
  <c r="P134" i="23"/>
  <c r="O134" i="23"/>
  <c r="D134" i="23"/>
  <c r="P133" i="23"/>
  <c r="O133" i="23"/>
  <c r="D133" i="23"/>
  <c r="P132" i="23"/>
  <c r="O132" i="23"/>
  <c r="D132" i="23"/>
  <c r="P131" i="23"/>
  <c r="O131" i="23"/>
  <c r="D131" i="23"/>
  <c r="P130" i="23"/>
  <c r="O130" i="23"/>
  <c r="D130" i="23"/>
  <c r="P129" i="23"/>
  <c r="O129" i="23"/>
  <c r="D129" i="23"/>
  <c r="P128" i="23"/>
  <c r="O128" i="23"/>
  <c r="D128" i="23"/>
  <c r="P127" i="23"/>
  <c r="O127" i="23"/>
  <c r="D127" i="23"/>
  <c r="P126" i="23"/>
  <c r="O126" i="23"/>
  <c r="D126" i="23"/>
  <c r="P125" i="23"/>
  <c r="O125" i="23"/>
  <c r="D125" i="23"/>
  <c r="P124" i="23"/>
  <c r="O124" i="23"/>
  <c r="D124" i="23"/>
  <c r="P123" i="23"/>
  <c r="O123" i="23"/>
  <c r="D123" i="23"/>
  <c r="P122" i="23"/>
  <c r="O122" i="23"/>
  <c r="D122" i="23"/>
  <c r="P121" i="23"/>
  <c r="O121" i="23"/>
  <c r="D121" i="23"/>
  <c r="P120" i="23"/>
  <c r="O120" i="23"/>
  <c r="D120" i="23"/>
  <c r="P119" i="23"/>
  <c r="O119" i="23"/>
  <c r="D119" i="23"/>
  <c r="P118" i="23"/>
  <c r="O118" i="23"/>
  <c r="D118" i="23"/>
  <c r="P117" i="23"/>
  <c r="O117" i="23"/>
  <c r="D117" i="23"/>
  <c r="P116" i="23"/>
  <c r="O116" i="23"/>
  <c r="D116" i="23"/>
  <c r="P115" i="23"/>
  <c r="O115" i="23"/>
  <c r="D115" i="23"/>
  <c r="P114" i="23"/>
  <c r="O114" i="23"/>
  <c r="D114" i="23"/>
  <c r="P113" i="23"/>
  <c r="O113" i="23"/>
  <c r="D113" i="23"/>
  <c r="P112" i="23"/>
  <c r="O112" i="23"/>
  <c r="D112" i="23"/>
  <c r="P111" i="23"/>
  <c r="O111" i="23"/>
  <c r="D111" i="23"/>
  <c r="P110" i="23"/>
  <c r="O110" i="23"/>
  <c r="D110" i="23"/>
  <c r="P109" i="23"/>
  <c r="O109" i="23"/>
  <c r="D109" i="23"/>
  <c r="P108" i="23"/>
  <c r="O108" i="23"/>
  <c r="D108" i="23"/>
  <c r="P107" i="23"/>
  <c r="O107" i="23"/>
  <c r="D107" i="23"/>
  <c r="P106" i="23"/>
  <c r="O106" i="23"/>
  <c r="D106" i="23"/>
  <c r="P105" i="23"/>
  <c r="O105" i="23"/>
  <c r="D105" i="23"/>
  <c r="P104" i="23"/>
  <c r="O104" i="23"/>
  <c r="D104" i="23"/>
  <c r="P103" i="23"/>
  <c r="O103" i="23"/>
  <c r="D103" i="23"/>
  <c r="P102" i="23"/>
  <c r="O102" i="23"/>
  <c r="D102" i="23"/>
  <c r="P101" i="23"/>
  <c r="O101" i="23"/>
  <c r="D101" i="23"/>
  <c r="P100" i="23"/>
  <c r="O100" i="23"/>
  <c r="D100" i="23"/>
  <c r="P99" i="23"/>
  <c r="O99" i="23"/>
  <c r="D99" i="23"/>
  <c r="P98" i="23"/>
  <c r="O98" i="23"/>
  <c r="D98" i="23"/>
  <c r="P97" i="23"/>
  <c r="O97" i="23"/>
  <c r="D97" i="23"/>
  <c r="P96" i="23"/>
  <c r="O96" i="23"/>
  <c r="D96" i="23"/>
  <c r="P95" i="23"/>
  <c r="O95" i="23"/>
  <c r="D95" i="23"/>
  <c r="P94" i="23"/>
  <c r="O94" i="23"/>
  <c r="D94" i="23"/>
  <c r="P93" i="23"/>
  <c r="O93" i="23"/>
  <c r="D93" i="23"/>
  <c r="P92" i="23"/>
  <c r="O92" i="23"/>
  <c r="D92" i="23"/>
  <c r="P91" i="23"/>
  <c r="O91" i="23"/>
  <c r="D91" i="23"/>
  <c r="P90" i="23"/>
  <c r="O90" i="23"/>
  <c r="D90" i="23"/>
  <c r="P89" i="23"/>
  <c r="O89" i="23"/>
  <c r="D89" i="23"/>
  <c r="P88" i="23"/>
  <c r="O88" i="23"/>
  <c r="D88" i="23"/>
  <c r="P87" i="23"/>
  <c r="O87" i="23"/>
  <c r="D87" i="23"/>
  <c r="P86" i="23"/>
  <c r="O86" i="23"/>
  <c r="D86" i="23"/>
  <c r="P85" i="23"/>
  <c r="O85" i="23"/>
  <c r="D85" i="23"/>
  <c r="P84" i="23"/>
  <c r="O84" i="23"/>
  <c r="D84" i="23"/>
  <c r="P83" i="23"/>
  <c r="O83" i="23"/>
  <c r="D83" i="23"/>
  <c r="P82" i="23"/>
  <c r="O82" i="23"/>
  <c r="D82" i="23"/>
  <c r="P81" i="23"/>
  <c r="O81" i="23"/>
  <c r="D81" i="23"/>
  <c r="P80" i="23"/>
  <c r="O80" i="23"/>
  <c r="D80" i="23"/>
  <c r="P79" i="23"/>
  <c r="O79" i="23"/>
  <c r="D79" i="23"/>
  <c r="P78" i="23"/>
  <c r="O78" i="23"/>
  <c r="D78" i="23"/>
  <c r="P77" i="23"/>
  <c r="O77" i="23"/>
  <c r="D77" i="23"/>
  <c r="P76" i="23"/>
  <c r="O76" i="23"/>
  <c r="D76" i="23"/>
  <c r="P75" i="23"/>
  <c r="O75" i="23"/>
  <c r="D75" i="23"/>
  <c r="P74" i="23"/>
  <c r="O74" i="23"/>
  <c r="D74" i="23"/>
  <c r="P73" i="23"/>
  <c r="O73" i="23"/>
  <c r="D73" i="23"/>
  <c r="P72" i="23"/>
  <c r="O72" i="23"/>
  <c r="D72" i="23"/>
  <c r="P71" i="23"/>
  <c r="O71" i="23"/>
  <c r="D71" i="23"/>
  <c r="P70" i="23"/>
  <c r="O70" i="23"/>
  <c r="D70" i="23"/>
  <c r="P69" i="23"/>
  <c r="O69" i="23"/>
  <c r="D69" i="23"/>
  <c r="P68" i="23"/>
  <c r="O68" i="23"/>
  <c r="D68" i="23"/>
  <c r="P67" i="23"/>
  <c r="O67" i="23"/>
  <c r="D67" i="23"/>
  <c r="P66" i="23"/>
  <c r="O66" i="23"/>
  <c r="D66" i="23"/>
  <c r="P65" i="23"/>
  <c r="O65" i="23"/>
  <c r="D65" i="23"/>
  <c r="P64" i="23"/>
  <c r="O64" i="23"/>
  <c r="D64" i="23"/>
  <c r="P63" i="23"/>
  <c r="O63" i="23"/>
  <c r="D63" i="23"/>
  <c r="P62" i="23"/>
  <c r="O62" i="23"/>
  <c r="D62" i="23"/>
  <c r="P61" i="23"/>
  <c r="O61" i="23"/>
  <c r="D61" i="23"/>
  <c r="P60" i="23"/>
  <c r="O60" i="23"/>
  <c r="D60" i="23"/>
  <c r="P59" i="23"/>
  <c r="O59" i="23"/>
  <c r="D59" i="23"/>
  <c r="P58" i="23"/>
  <c r="O58" i="23"/>
  <c r="D58" i="23"/>
  <c r="P57" i="23"/>
  <c r="O57" i="23"/>
  <c r="D57" i="23"/>
  <c r="P56" i="23"/>
  <c r="O56" i="23"/>
  <c r="D56" i="23"/>
  <c r="P55" i="23"/>
  <c r="O55" i="23"/>
  <c r="D55" i="23"/>
  <c r="P54" i="23"/>
  <c r="O54" i="23"/>
  <c r="D54" i="23"/>
  <c r="P53" i="23"/>
  <c r="O53" i="23"/>
  <c r="D53" i="23"/>
  <c r="P52" i="23"/>
  <c r="O52" i="23"/>
  <c r="D52" i="23"/>
  <c r="P51" i="23"/>
  <c r="O51" i="23"/>
  <c r="D51" i="23"/>
  <c r="P50" i="23"/>
  <c r="O50" i="23"/>
  <c r="D50" i="23"/>
  <c r="P49" i="23"/>
  <c r="O49" i="23"/>
  <c r="D49" i="23"/>
  <c r="P48" i="23"/>
  <c r="O48" i="23"/>
  <c r="D48" i="23"/>
  <c r="P47" i="23"/>
  <c r="O47" i="23"/>
  <c r="D47" i="23"/>
  <c r="P46" i="23"/>
  <c r="O46" i="23"/>
  <c r="D46" i="23"/>
  <c r="P45" i="23"/>
  <c r="O45" i="23"/>
  <c r="D45" i="23"/>
  <c r="P44" i="23"/>
  <c r="O44" i="23"/>
  <c r="D44" i="23"/>
  <c r="P43" i="23"/>
  <c r="O43" i="23"/>
  <c r="D43" i="23"/>
  <c r="P42" i="23"/>
  <c r="O42" i="23"/>
  <c r="D42" i="23"/>
  <c r="P41" i="23"/>
  <c r="O41" i="23"/>
  <c r="D41" i="23"/>
  <c r="P40" i="23"/>
  <c r="O40" i="23"/>
  <c r="D40" i="23"/>
  <c r="P39" i="23"/>
  <c r="O39" i="23"/>
  <c r="D39" i="23"/>
  <c r="P38" i="23"/>
  <c r="O38" i="23"/>
  <c r="D38" i="23"/>
  <c r="P37" i="23"/>
  <c r="O37" i="23"/>
  <c r="D37" i="23"/>
  <c r="P36" i="23"/>
  <c r="O36" i="23"/>
  <c r="D36" i="23"/>
  <c r="P35" i="23"/>
  <c r="O35" i="23"/>
  <c r="D35" i="23"/>
  <c r="P34" i="23"/>
  <c r="O34" i="23"/>
  <c r="D34" i="23"/>
  <c r="P33" i="23"/>
  <c r="O33" i="23"/>
  <c r="D33" i="23"/>
  <c r="P32" i="23"/>
  <c r="O32" i="23"/>
  <c r="D32" i="23"/>
  <c r="P31" i="23"/>
  <c r="O31" i="23"/>
  <c r="D31" i="23"/>
  <c r="P30" i="23"/>
  <c r="O30" i="23"/>
  <c r="D30" i="23"/>
  <c r="P29" i="23"/>
  <c r="O29" i="23"/>
  <c r="D29" i="23"/>
  <c r="P28" i="23"/>
  <c r="O28" i="23"/>
  <c r="D28" i="23"/>
  <c r="P27" i="23"/>
  <c r="O27" i="23"/>
  <c r="D27" i="23"/>
  <c r="P26" i="23"/>
  <c r="O26" i="23"/>
  <c r="D26" i="23"/>
  <c r="P25" i="23"/>
  <c r="O25" i="23"/>
  <c r="D25" i="23"/>
  <c r="P24" i="23"/>
  <c r="O24" i="23"/>
  <c r="D24" i="23"/>
  <c r="P23" i="23"/>
  <c r="O23" i="23"/>
  <c r="D23" i="23"/>
  <c r="P22" i="23"/>
  <c r="O22" i="23"/>
  <c r="D22" i="23"/>
  <c r="P21" i="23"/>
  <c r="O21" i="23"/>
  <c r="D21" i="23"/>
  <c r="P20" i="23"/>
  <c r="O20" i="23"/>
  <c r="D20" i="23"/>
  <c r="P19" i="23"/>
  <c r="O19" i="23"/>
  <c r="D19" i="23"/>
  <c r="P18" i="23"/>
  <c r="O18" i="23"/>
  <c r="D18" i="23"/>
  <c r="P17" i="23"/>
  <c r="O17" i="23"/>
  <c r="D17" i="23"/>
  <c r="P16" i="23"/>
  <c r="O16" i="23"/>
  <c r="D16" i="23"/>
  <c r="P15" i="23"/>
  <c r="O15" i="23"/>
  <c r="D15" i="23"/>
  <c r="P14" i="23"/>
  <c r="O14" i="23"/>
  <c r="D14" i="23"/>
  <c r="P13" i="23"/>
  <c r="O13" i="23"/>
  <c r="D13" i="23"/>
  <c r="P12" i="23"/>
  <c r="O12" i="23"/>
  <c r="D12" i="23"/>
  <c r="P11" i="23"/>
  <c r="O11" i="23"/>
  <c r="D11" i="23"/>
  <c r="P10" i="23"/>
  <c r="O10" i="23"/>
  <c r="D10" i="23"/>
  <c r="P9" i="23"/>
  <c r="O9" i="23"/>
  <c r="D9" i="23"/>
  <c r="P8" i="23"/>
  <c r="O8" i="23"/>
  <c r="D8" i="23"/>
  <c r="P7" i="23"/>
  <c r="O7" i="23"/>
  <c r="D7" i="23"/>
  <c r="P6" i="23"/>
  <c r="O6" i="23"/>
  <c r="D6" i="23"/>
  <c r="P5" i="23"/>
  <c r="O5" i="23"/>
  <c r="D5" i="23"/>
  <c r="P4" i="23"/>
  <c r="O4" i="23"/>
  <c r="D4" i="23"/>
  <c r="P3" i="23"/>
  <c r="O3" i="23"/>
  <c r="D3" i="23"/>
  <c r="P2" i="23"/>
  <c r="O2" i="23"/>
  <c r="D2" i="23"/>
  <c r="T361" i="5"/>
  <c r="V263" i="23"/>
  <c r="V262" i="23"/>
  <c r="T269" i="23"/>
  <c r="S263" i="23"/>
  <c r="S261" i="23"/>
  <c r="T363" i="5"/>
  <c r="T310" i="5"/>
  <c r="T365" i="5"/>
  <c r="S264" i="23"/>
  <c r="T321" i="5"/>
  <c r="U269" i="23"/>
  <c r="T252" i="23"/>
  <c r="T317" i="5"/>
  <c r="S258" i="23"/>
  <c r="V258" i="23"/>
  <c r="U261" i="23"/>
  <c r="T267" i="23"/>
  <c r="T253" i="23"/>
  <c r="T261" i="23"/>
  <c r="T320" i="5"/>
  <c r="T258" i="23"/>
  <c r="U264" i="23"/>
  <c r="U266" i="23"/>
  <c r="T263" i="23"/>
  <c r="U267" i="23"/>
  <c r="T319" i="5"/>
  <c r="T311" i="5"/>
  <c r="V268" i="23"/>
  <c r="T265" i="23"/>
  <c r="S268" i="23"/>
  <c r="T355" i="5"/>
  <c r="U259" i="23"/>
  <c r="S252" i="23"/>
  <c r="T318" i="5"/>
  <c r="S267" i="23"/>
  <c r="V267" i="23"/>
  <c r="S259" i="23"/>
  <c r="T366" i="5"/>
  <c r="V256" i="23"/>
  <c r="U255" i="23"/>
  <c r="V254" i="23"/>
  <c r="T306" i="5"/>
  <c r="T266" i="23"/>
  <c r="V259" i="23"/>
  <c r="V255" i="23"/>
  <c r="U268" i="23"/>
  <c r="S260" i="23"/>
  <c r="U254" i="23"/>
  <c r="T362" i="5"/>
  <c r="T260" i="23"/>
  <c r="T257" i="23"/>
  <c r="T256" i="23"/>
  <c r="U258" i="23"/>
  <c r="T313" i="5"/>
  <c r="T308" i="5"/>
  <c r="U260" i="23"/>
  <c r="T315" i="5"/>
  <c r="S256" i="23"/>
  <c r="U265" i="23"/>
  <c r="T259" i="23"/>
  <c r="T307" i="5"/>
  <c r="S253" i="23"/>
  <c r="T264" i="23"/>
  <c r="T316" i="5"/>
  <c r="T309" i="5"/>
  <c r="V269" i="23"/>
  <c r="T369" i="5"/>
  <c r="T368" i="5"/>
  <c r="S257" i="23"/>
  <c r="U257" i="23"/>
  <c r="V261" i="23"/>
  <c r="V257" i="23"/>
  <c r="T364" i="5"/>
  <c r="S254" i="23"/>
  <c r="T322" i="5"/>
  <c r="S265" i="23"/>
  <c r="T262" i="23"/>
  <c r="T358" i="5"/>
  <c r="U252" i="23"/>
  <c r="V252" i="23"/>
  <c r="T312" i="5"/>
  <c r="T353" i="5"/>
  <c r="T367" i="5"/>
  <c r="V264" i="23"/>
  <c r="S266" i="23"/>
  <c r="V265" i="23"/>
  <c r="T254" i="23"/>
  <c r="S255" i="23"/>
  <c r="S262" i="23"/>
  <c r="T356" i="5"/>
  <c r="U262" i="23"/>
  <c r="T360" i="5"/>
  <c r="T268" i="23"/>
  <c r="U263" i="23"/>
  <c r="T357" i="5"/>
  <c r="S269" i="23"/>
  <c r="U256" i="23"/>
  <c r="V266" i="23"/>
  <c r="T255" i="23"/>
  <c r="V253" i="23"/>
  <c r="U253" i="23"/>
  <c r="T359" i="5"/>
  <c r="V260" i="23"/>
  <c r="T354" i="5"/>
  <c r="T371" i="5" l="1"/>
  <c r="X489" i="5"/>
  <c r="X340" i="5"/>
  <c r="Y337" i="5" s="1"/>
  <c r="X487" i="5"/>
  <c r="X497" i="5"/>
  <c r="X500" i="5"/>
  <c r="X491" i="5"/>
  <c r="X486" i="5"/>
  <c r="X490" i="5"/>
  <c r="X485" i="5"/>
  <c r="X492" i="5"/>
  <c r="X502" i="5"/>
  <c r="X499" i="5"/>
  <c r="X495" i="5"/>
  <c r="X496" i="5"/>
  <c r="X498" i="5"/>
  <c r="X504" i="5"/>
  <c r="X488" i="5"/>
  <c r="X503" i="5"/>
  <c r="X493" i="5"/>
  <c r="X501" i="5"/>
  <c r="X494" i="5"/>
  <c r="R264" i="23"/>
  <c r="R252" i="23"/>
  <c r="R257" i="23"/>
  <c r="R259" i="23"/>
  <c r="R260" i="23"/>
  <c r="R261" i="23"/>
  <c r="R262" i="23"/>
  <c r="R266" i="23"/>
  <c r="R267" i="23"/>
  <c r="P244" i="23"/>
  <c r="R253" i="23"/>
  <c r="R254" i="23"/>
  <c r="R256" i="23"/>
  <c r="R263" i="23"/>
  <c r="R265" i="23"/>
  <c r="R269" i="23"/>
  <c r="L245" i="23"/>
  <c r="J253" i="23"/>
  <c r="R268" i="23"/>
  <c r="O245" i="23"/>
  <c r="O254" i="23" s="1"/>
  <c r="R255" i="23"/>
  <c r="R258" i="23"/>
  <c r="M245" i="23"/>
  <c r="M254" i="23" s="1"/>
  <c r="T271" i="23"/>
  <c r="S271" i="23"/>
  <c r="U271" i="23"/>
  <c r="V271" i="23"/>
  <c r="I254" i="23"/>
  <c r="J254" i="23"/>
  <c r="K245" i="23"/>
  <c r="I253" i="23"/>
  <c r="F245" i="23"/>
  <c r="N245" i="23"/>
  <c r="G245" i="23"/>
  <c r="H245" i="23"/>
  <c r="T314" i="5"/>
  <c r="T324" i="5" l="1"/>
  <c r="Y340" i="5"/>
  <c r="Y348" i="5"/>
  <c r="Y344" i="5"/>
  <c r="Y346" i="5"/>
  <c r="Y334" i="5"/>
  <c r="Y330" i="5"/>
  <c r="Y343" i="5"/>
  <c r="Y347" i="5"/>
  <c r="Y328" i="5"/>
  <c r="Y339" i="5"/>
  <c r="Y332" i="5"/>
  <c r="Y329" i="5"/>
  <c r="Y331" i="5"/>
  <c r="Y335" i="5"/>
  <c r="Y341" i="5"/>
  <c r="Y336" i="5"/>
  <c r="Y342" i="5"/>
  <c r="Y345" i="5"/>
  <c r="Y333" i="5"/>
  <c r="Y338" i="5"/>
  <c r="R275" i="23"/>
  <c r="O253" i="23"/>
  <c r="L246" i="23"/>
  <c r="R279" i="23"/>
  <c r="R271" i="23"/>
  <c r="R276" i="23"/>
  <c r="R285" i="23"/>
  <c r="L254" i="23"/>
  <c r="R278" i="23"/>
  <c r="R284" i="23"/>
  <c r="R286" i="23"/>
  <c r="R283" i="23"/>
  <c r="M246" i="23"/>
  <c r="R281" i="23"/>
  <c r="R277" i="23"/>
  <c r="R280" i="23"/>
  <c r="R282" i="23"/>
  <c r="G246" i="23"/>
  <c r="G254" i="23"/>
  <c r="I246" i="23"/>
  <c r="H246" i="23"/>
  <c r="H254" i="23"/>
  <c r="N246" i="23"/>
  <c r="N254" i="23"/>
  <c r="F246" i="23"/>
  <c r="F254" i="23"/>
  <c r="K254" i="23"/>
  <c r="K246" i="23"/>
  <c r="J246" i="23"/>
  <c r="M255" i="23" l="1"/>
  <c r="H255" i="23"/>
  <c r="K255" i="23"/>
  <c r="J255" i="23"/>
  <c r="I255" i="23"/>
  <c r="L255" i="23"/>
  <c r="F255" i="23"/>
  <c r="G255" i="23"/>
  <c r="N255" i="23"/>
  <c r="R249" i="22" l="1"/>
  <c r="R248" i="22"/>
  <c r="O229" i="22"/>
  <c r="O228" i="22"/>
  <c r="N225" i="22"/>
  <c r="N234" i="22" s="1"/>
  <c r="M225" i="22"/>
  <c r="M226" i="22" s="1"/>
  <c r="L225" i="22"/>
  <c r="L226" i="22" s="1"/>
  <c r="K225" i="22"/>
  <c r="K234" i="22" s="1"/>
  <c r="J225" i="22"/>
  <c r="J234" i="22" s="1"/>
  <c r="I225" i="22"/>
  <c r="I234" i="22" s="1"/>
  <c r="H225" i="22"/>
  <c r="H234" i="22" s="1"/>
  <c r="G225" i="22"/>
  <c r="G234" i="22" s="1"/>
  <c r="F225" i="22"/>
  <c r="F234" i="22" s="1"/>
  <c r="P224" i="22"/>
  <c r="O224" i="22"/>
  <c r="D224" i="22"/>
  <c r="P223" i="22"/>
  <c r="O223" i="22"/>
  <c r="D223" i="22"/>
  <c r="P222" i="22"/>
  <c r="O222" i="22"/>
  <c r="D222" i="22"/>
  <c r="P221" i="22"/>
  <c r="O221" i="22"/>
  <c r="D221" i="22"/>
  <c r="P220" i="22"/>
  <c r="O220" i="22"/>
  <c r="D220" i="22"/>
  <c r="P219" i="22"/>
  <c r="O219" i="22"/>
  <c r="D219" i="22"/>
  <c r="P218" i="22"/>
  <c r="O218" i="22"/>
  <c r="D218" i="22"/>
  <c r="P217" i="22"/>
  <c r="O217" i="22"/>
  <c r="D217" i="22"/>
  <c r="P216" i="22"/>
  <c r="O216" i="22"/>
  <c r="D216" i="22"/>
  <c r="P215" i="22"/>
  <c r="O215" i="22"/>
  <c r="D215" i="22"/>
  <c r="P214" i="22"/>
  <c r="O214" i="22"/>
  <c r="D214" i="22"/>
  <c r="P213" i="22"/>
  <c r="O213" i="22"/>
  <c r="D213" i="22"/>
  <c r="P212" i="22"/>
  <c r="O212" i="22"/>
  <c r="D212" i="22"/>
  <c r="P211" i="22"/>
  <c r="O211" i="22"/>
  <c r="D211" i="22"/>
  <c r="P210" i="22"/>
  <c r="O210" i="22"/>
  <c r="D210" i="22"/>
  <c r="P209" i="22"/>
  <c r="O209" i="22"/>
  <c r="D209" i="22"/>
  <c r="P208" i="22"/>
  <c r="O208" i="22"/>
  <c r="D208" i="22"/>
  <c r="P207" i="22"/>
  <c r="O207" i="22"/>
  <c r="D207" i="22"/>
  <c r="P206" i="22"/>
  <c r="O206" i="22"/>
  <c r="D206" i="22"/>
  <c r="P205" i="22"/>
  <c r="O205" i="22"/>
  <c r="D205" i="22"/>
  <c r="P204" i="22"/>
  <c r="O204" i="22"/>
  <c r="D204" i="22"/>
  <c r="P203" i="22"/>
  <c r="O203" i="22"/>
  <c r="D203" i="22"/>
  <c r="P202" i="22"/>
  <c r="O202" i="22"/>
  <c r="D202" i="22"/>
  <c r="P201" i="22"/>
  <c r="O201" i="22"/>
  <c r="D201" i="22"/>
  <c r="P200" i="22"/>
  <c r="O200" i="22"/>
  <c r="D200" i="22"/>
  <c r="P199" i="22"/>
  <c r="O199" i="22"/>
  <c r="D199" i="22"/>
  <c r="P198" i="22"/>
  <c r="O198" i="22"/>
  <c r="D198" i="22"/>
  <c r="P197" i="22"/>
  <c r="O197" i="22"/>
  <c r="D197" i="22"/>
  <c r="P196" i="22"/>
  <c r="O196" i="22"/>
  <c r="D196" i="22"/>
  <c r="P195" i="22"/>
  <c r="O195" i="22"/>
  <c r="D195" i="22"/>
  <c r="P194" i="22"/>
  <c r="O194" i="22"/>
  <c r="D194" i="22"/>
  <c r="P193" i="22"/>
  <c r="O193" i="22"/>
  <c r="D193" i="22"/>
  <c r="P192" i="22"/>
  <c r="O192" i="22"/>
  <c r="D192" i="22"/>
  <c r="P191" i="22"/>
  <c r="O191" i="22"/>
  <c r="D191" i="22"/>
  <c r="P190" i="22"/>
  <c r="O190" i="22"/>
  <c r="D190" i="22"/>
  <c r="P189" i="22"/>
  <c r="O189" i="22"/>
  <c r="D189" i="22"/>
  <c r="P188" i="22"/>
  <c r="O188" i="22"/>
  <c r="D188" i="22"/>
  <c r="P187" i="22"/>
  <c r="O187" i="22"/>
  <c r="D187" i="22"/>
  <c r="P186" i="22"/>
  <c r="O186" i="22"/>
  <c r="D186" i="22"/>
  <c r="P185" i="22"/>
  <c r="O185" i="22"/>
  <c r="D185" i="22"/>
  <c r="P184" i="22"/>
  <c r="O184" i="22"/>
  <c r="D184" i="22"/>
  <c r="P183" i="22"/>
  <c r="O183" i="22"/>
  <c r="D183" i="22"/>
  <c r="P182" i="22"/>
  <c r="O182" i="22"/>
  <c r="D182" i="22"/>
  <c r="P181" i="22"/>
  <c r="O181" i="22"/>
  <c r="D181" i="22"/>
  <c r="P180" i="22"/>
  <c r="O180" i="22"/>
  <c r="D180" i="22"/>
  <c r="P179" i="22"/>
  <c r="O179" i="22"/>
  <c r="D179" i="22"/>
  <c r="P178" i="22"/>
  <c r="O178" i="22"/>
  <c r="D178" i="22"/>
  <c r="P177" i="22"/>
  <c r="O177" i="22"/>
  <c r="D177" i="22"/>
  <c r="P176" i="22"/>
  <c r="O176" i="22"/>
  <c r="D176" i="22"/>
  <c r="P175" i="22"/>
  <c r="O175" i="22"/>
  <c r="D175" i="22"/>
  <c r="P174" i="22"/>
  <c r="O174" i="22"/>
  <c r="D174" i="22"/>
  <c r="P173" i="22"/>
  <c r="O173" i="22"/>
  <c r="D173" i="22"/>
  <c r="P172" i="22"/>
  <c r="O172" i="22"/>
  <c r="D172" i="22"/>
  <c r="P171" i="22"/>
  <c r="O171" i="22"/>
  <c r="D171" i="22"/>
  <c r="P170" i="22"/>
  <c r="O170" i="22"/>
  <c r="D170" i="22"/>
  <c r="P169" i="22"/>
  <c r="O169" i="22"/>
  <c r="D169" i="22"/>
  <c r="P168" i="22"/>
  <c r="O168" i="22"/>
  <c r="D168" i="22"/>
  <c r="P167" i="22"/>
  <c r="O167" i="22"/>
  <c r="D167" i="22"/>
  <c r="P166" i="22"/>
  <c r="O166" i="22"/>
  <c r="D166" i="22"/>
  <c r="P165" i="22"/>
  <c r="O165" i="22"/>
  <c r="D165" i="22"/>
  <c r="P164" i="22"/>
  <c r="O164" i="22"/>
  <c r="D164" i="22"/>
  <c r="P163" i="22"/>
  <c r="O163" i="22"/>
  <c r="D163" i="22"/>
  <c r="P162" i="22"/>
  <c r="O162" i="22"/>
  <c r="D162" i="22"/>
  <c r="P161" i="22"/>
  <c r="O161" i="22"/>
  <c r="D161" i="22"/>
  <c r="P160" i="22"/>
  <c r="O160" i="22"/>
  <c r="D160" i="22"/>
  <c r="P159" i="22"/>
  <c r="O159" i="22"/>
  <c r="D159" i="22"/>
  <c r="P158" i="22"/>
  <c r="O158" i="22"/>
  <c r="D158" i="22"/>
  <c r="P157" i="22"/>
  <c r="O157" i="22"/>
  <c r="D157" i="22"/>
  <c r="P156" i="22"/>
  <c r="O156" i="22"/>
  <c r="D156" i="22"/>
  <c r="P155" i="22"/>
  <c r="O155" i="22"/>
  <c r="D155" i="22"/>
  <c r="P154" i="22"/>
  <c r="O154" i="22"/>
  <c r="D154" i="22"/>
  <c r="P153" i="22"/>
  <c r="O153" i="22"/>
  <c r="D153" i="22"/>
  <c r="P152" i="22"/>
  <c r="O152" i="22"/>
  <c r="D152" i="22"/>
  <c r="P151" i="22"/>
  <c r="O151" i="22"/>
  <c r="D151" i="22"/>
  <c r="P150" i="22"/>
  <c r="O150" i="22"/>
  <c r="D150" i="22"/>
  <c r="P149" i="22"/>
  <c r="O149" i="22"/>
  <c r="D149" i="22"/>
  <c r="P148" i="22"/>
  <c r="O148" i="22"/>
  <c r="D148" i="22"/>
  <c r="P147" i="22"/>
  <c r="O147" i="22"/>
  <c r="D147" i="22"/>
  <c r="P146" i="22"/>
  <c r="O146" i="22"/>
  <c r="D146" i="22"/>
  <c r="P145" i="22"/>
  <c r="O145" i="22"/>
  <c r="D145" i="22"/>
  <c r="P144" i="22"/>
  <c r="O144" i="22"/>
  <c r="D144" i="22"/>
  <c r="P143" i="22"/>
  <c r="O143" i="22"/>
  <c r="D143" i="22"/>
  <c r="P142" i="22"/>
  <c r="O142" i="22"/>
  <c r="D142" i="22"/>
  <c r="P141" i="22"/>
  <c r="O141" i="22"/>
  <c r="D141" i="22"/>
  <c r="P140" i="22"/>
  <c r="O140" i="22"/>
  <c r="D140" i="22"/>
  <c r="P139" i="22"/>
  <c r="O139" i="22"/>
  <c r="D139" i="22"/>
  <c r="P138" i="22"/>
  <c r="O138" i="22"/>
  <c r="D138" i="22"/>
  <c r="P137" i="22"/>
  <c r="O137" i="22"/>
  <c r="D137" i="22"/>
  <c r="P136" i="22"/>
  <c r="O136" i="22"/>
  <c r="D136" i="22"/>
  <c r="P135" i="22"/>
  <c r="O135" i="22"/>
  <c r="D135" i="22"/>
  <c r="P134" i="22"/>
  <c r="O134" i="22"/>
  <c r="D134" i="22"/>
  <c r="P133" i="22"/>
  <c r="O133" i="22"/>
  <c r="D133" i="22"/>
  <c r="P132" i="22"/>
  <c r="O132" i="22"/>
  <c r="D132" i="22"/>
  <c r="P131" i="22"/>
  <c r="O131" i="22"/>
  <c r="D131" i="22"/>
  <c r="P130" i="22"/>
  <c r="O130" i="22"/>
  <c r="D130" i="22"/>
  <c r="P129" i="22"/>
  <c r="O129" i="22"/>
  <c r="D129" i="22"/>
  <c r="P128" i="22"/>
  <c r="O128" i="22"/>
  <c r="D128" i="22"/>
  <c r="P127" i="22"/>
  <c r="O127" i="22"/>
  <c r="D127" i="22"/>
  <c r="P126" i="22"/>
  <c r="O126" i="22"/>
  <c r="D126" i="22"/>
  <c r="P125" i="22"/>
  <c r="O125" i="22"/>
  <c r="D125" i="22"/>
  <c r="P124" i="22"/>
  <c r="O124" i="22"/>
  <c r="D124" i="22"/>
  <c r="P123" i="22"/>
  <c r="O123" i="22"/>
  <c r="D123" i="22"/>
  <c r="P122" i="22"/>
  <c r="O122" i="22"/>
  <c r="D122" i="22"/>
  <c r="P121" i="22"/>
  <c r="O121" i="22"/>
  <c r="D121" i="22"/>
  <c r="P120" i="22"/>
  <c r="O120" i="22"/>
  <c r="D120" i="22"/>
  <c r="P119" i="22"/>
  <c r="O119" i="22"/>
  <c r="D119" i="22"/>
  <c r="P118" i="22"/>
  <c r="O118" i="22"/>
  <c r="D118" i="22"/>
  <c r="P117" i="22"/>
  <c r="O117" i="22"/>
  <c r="D117" i="22"/>
  <c r="P116" i="22"/>
  <c r="O116" i="22"/>
  <c r="D116" i="22"/>
  <c r="P115" i="22"/>
  <c r="O115" i="22"/>
  <c r="D115" i="22"/>
  <c r="P114" i="22"/>
  <c r="O114" i="22"/>
  <c r="D114" i="22"/>
  <c r="P113" i="22"/>
  <c r="O113" i="22"/>
  <c r="D113" i="22"/>
  <c r="P112" i="22"/>
  <c r="O112" i="22"/>
  <c r="D112" i="22"/>
  <c r="P111" i="22"/>
  <c r="O111" i="22"/>
  <c r="D111" i="22"/>
  <c r="P110" i="22"/>
  <c r="O110" i="22"/>
  <c r="D110" i="22"/>
  <c r="P109" i="22"/>
  <c r="O109" i="22"/>
  <c r="D109" i="22"/>
  <c r="P108" i="22"/>
  <c r="O108" i="22"/>
  <c r="D108" i="22"/>
  <c r="P107" i="22"/>
  <c r="O107" i="22"/>
  <c r="D107" i="22"/>
  <c r="P106" i="22"/>
  <c r="O106" i="22"/>
  <c r="D106" i="22"/>
  <c r="P105" i="22"/>
  <c r="O105" i="22"/>
  <c r="D105" i="22"/>
  <c r="P104" i="22"/>
  <c r="O104" i="22"/>
  <c r="D104" i="22"/>
  <c r="P103" i="22"/>
  <c r="O103" i="22"/>
  <c r="D103" i="22"/>
  <c r="P102" i="22"/>
  <c r="O102" i="22"/>
  <c r="D102" i="22"/>
  <c r="P101" i="22"/>
  <c r="O101" i="22"/>
  <c r="D101" i="22"/>
  <c r="P100" i="22"/>
  <c r="O100" i="22"/>
  <c r="D100" i="22"/>
  <c r="P99" i="22"/>
  <c r="O99" i="22"/>
  <c r="D99" i="22"/>
  <c r="P98" i="22"/>
  <c r="O98" i="22"/>
  <c r="D98" i="22"/>
  <c r="P97" i="22"/>
  <c r="O97" i="22"/>
  <c r="D97" i="22"/>
  <c r="P96" i="22"/>
  <c r="O96" i="22"/>
  <c r="D96" i="22"/>
  <c r="P95" i="22"/>
  <c r="O95" i="22"/>
  <c r="D95" i="22"/>
  <c r="P94" i="22"/>
  <c r="O94" i="22"/>
  <c r="D94" i="22"/>
  <c r="P93" i="22"/>
  <c r="O93" i="22"/>
  <c r="D93" i="22"/>
  <c r="P92" i="22"/>
  <c r="O92" i="22"/>
  <c r="D92" i="22"/>
  <c r="P91" i="22"/>
  <c r="O91" i="22"/>
  <c r="D91" i="22"/>
  <c r="P90" i="22"/>
  <c r="O90" i="22"/>
  <c r="D90" i="22"/>
  <c r="P89" i="22"/>
  <c r="O89" i="22"/>
  <c r="D89" i="22"/>
  <c r="P88" i="22"/>
  <c r="O88" i="22"/>
  <c r="D88" i="22"/>
  <c r="P87" i="22"/>
  <c r="O87" i="22"/>
  <c r="D87" i="22"/>
  <c r="P86" i="22"/>
  <c r="O86" i="22"/>
  <c r="D86" i="22"/>
  <c r="P85" i="22"/>
  <c r="O85" i="22"/>
  <c r="D85" i="22"/>
  <c r="P84" i="22"/>
  <c r="O84" i="22"/>
  <c r="D84" i="22"/>
  <c r="P83" i="22"/>
  <c r="O83" i="22"/>
  <c r="D83" i="22"/>
  <c r="P82" i="22"/>
  <c r="O82" i="22"/>
  <c r="D82" i="22"/>
  <c r="P81" i="22"/>
  <c r="O81" i="22"/>
  <c r="D81" i="22"/>
  <c r="P80" i="22"/>
  <c r="O80" i="22"/>
  <c r="D80" i="22"/>
  <c r="P79" i="22"/>
  <c r="O79" i="22"/>
  <c r="D79" i="22"/>
  <c r="P78" i="22"/>
  <c r="O78" i="22"/>
  <c r="D78" i="22"/>
  <c r="P77" i="22"/>
  <c r="O77" i="22"/>
  <c r="D77" i="22"/>
  <c r="P76" i="22"/>
  <c r="O76" i="22"/>
  <c r="D76" i="22"/>
  <c r="P75" i="22"/>
  <c r="O75" i="22"/>
  <c r="D75" i="22"/>
  <c r="P74" i="22"/>
  <c r="O74" i="22"/>
  <c r="D74" i="22"/>
  <c r="P73" i="22"/>
  <c r="O73" i="22"/>
  <c r="D73" i="22"/>
  <c r="P72" i="22"/>
  <c r="O72" i="22"/>
  <c r="D72" i="22"/>
  <c r="P71" i="22"/>
  <c r="O71" i="22"/>
  <c r="D71" i="22"/>
  <c r="P70" i="22"/>
  <c r="O70" i="22"/>
  <c r="D70" i="22"/>
  <c r="P69" i="22"/>
  <c r="O69" i="22"/>
  <c r="D69" i="22"/>
  <c r="P68" i="22"/>
  <c r="O68" i="22"/>
  <c r="D68" i="22"/>
  <c r="P67" i="22"/>
  <c r="O67" i="22"/>
  <c r="D67" i="22"/>
  <c r="P66" i="22"/>
  <c r="O66" i="22"/>
  <c r="D66" i="22"/>
  <c r="P65" i="22"/>
  <c r="O65" i="22"/>
  <c r="D65" i="22"/>
  <c r="P64" i="22"/>
  <c r="O64" i="22"/>
  <c r="D64" i="22"/>
  <c r="P63" i="22"/>
  <c r="O63" i="22"/>
  <c r="D63" i="22"/>
  <c r="P62" i="22"/>
  <c r="O62" i="22"/>
  <c r="D62" i="22"/>
  <c r="P61" i="22"/>
  <c r="O61" i="22"/>
  <c r="D61" i="22"/>
  <c r="P60" i="22"/>
  <c r="O60" i="22"/>
  <c r="D60" i="22"/>
  <c r="P59" i="22"/>
  <c r="O59" i="22"/>
  <c r="D59" i="22"/>
  <c r="P58" i="22"/>
  <c r="O58" i="22"/>
  <c r="D58" i="22"/>
  <c r="P57" i="22"/>
  <c r="O57" i="22"/>
  <c r="D57" i="22"/>
  <c r="P56" i="22"/>
  <c r="O56" i="22"/>
  <c r="D56" i="22"/>
  <c r="P55" i="22"/>
  <c r="O55" i="22"/>
  <c r="D55" i="22"/>
  <c r="P54" i="22"/>
  <c r="O54" i="22"/>
  <c r="D54" i="22"/>
  <c r="P53" i="22"/>
  <c r="O53" i="22"/>
  <c r="D53" i="22"/>
  <c r="P52" i="22"/>
  <c r="O52" i="22"/>
  <c r="D52" i="22"/>
  <c r="P51" i="22"/>
  <c r="O51" i="22"/>
  <c r="D51" i="22"/>
  <c r="P50" i="22"/>
  <c r="O50" i="22"/>
  <c r="D50" i="22"/>
  <c r="P49" i="22"/>
  <c r="O49" i="22"/>
  <c r="D49" i="22"/>
  <c r="P48" i="22"/>
  <c r="O48" i="22"/>
  <c r="D48" i="22"/>
  <c r="P47" i="22"/>
  <c r="O47" i="22"/>
  <c r="D47" i="22"/>
  <c r="P46" i="22"/>
  <c r="O46" i="22"/>
  <c r="D46" i="22"/>
  <c r="P45" i="22"/>
  <c r="O45" i="22"/>
  <c r="D45" i="22"/>
  <c r="P44" i="22"/>
  <c r="O44" i="22"/>
  <c r="D44" i="22"/>
  <c r="P43" i="22"/>
  <c r="O43" i="22"/>
  <c r="D43" i="22"/>
  <c r="P42" i="22"/>
  <c r="O42" i="22"/>
  <c r="D42" i="22"/>
  <c r="P41" i="22"/>
  <c r="O41" i="22"/>
  <c r="D41" i="22"/>
  <c r="P40" i="22"/>
  <c r="O40" i="22"/>
  <c r="D40" i="22"/>
  <c r="P39" i="22"/>
  <c r="O39" i="22"/>
  <c r="D39" i="22"/>
  <c r="P38" i="22"/>
  <c r="O38" i="22"/>
  <c r="D38" i="22"/>
  <c r="P37" i="22"/>
  <c r="O37" i="22"/>
  <c r="D37" i="22"/>
  <c r="P36" i="22"/>
  <c r="O36" i="22"/>
  <c r="D36" i="22"/>
  <c r="P35" i="22"/>
  <c r="O35" i="22"/>
  <c r="D35" i="22"/>
  <c r="P34" i="22"/>
  <c r="O34" i="22"/>
  <c r="D34" i="22"/>
  <c r="P33" i="22"/>
  <c r="O33" i="22"/>
  <c r="D33" i="22"/>
  <c r="P32" i="22"/>
  <c r="O32" i="22"/>
  <c r="D32" i="22"/>
  <c r="P31" i="22"/>
  <c r="O31" i="22"/>
  <c r="D31" i="22"/>
  <c r="P30" i="22"/>
  <c r="O30" i="22"/>
  <c r="D30" i="22"/>
  <c r="P29" i="22"/>
  <c r="O29" i="22"/>
  <c r="D29" i="22"/>
  <c r="P28" i="22"/>
  <c r="O28" i="22"/>
  <c r="D28" i="22"/>
  <c r="P27" i="22"/>
  <c r="O27" i="22"/>
  <c r="D27" i="22"/>
  <c r="P26" i="22"/>
  <c r="O26" i="22"/>
  <c r="D26" i="22"/>
  <c r="P25" i="22"/>
  <c r="O25" i="22"/>
  <c r="D25" i="22"/>
  <c r="P24" i="22"/>
  <c r="O24" i="22"/>
  <c r="D24" i="22"/>
  <c r="P23" i="22"/>
  <c r="O23" i="22"/>
  <c r="D23" i="22"/>
  <c r="P22" i="22"/>
  <c r="O22" i="22"/>
  <c r="D22" i="22"/>
  <c r="P21" i="22"/>
  <c r="O21" i="22"/>
  <c r="D21" i="22"/>
  <c r="P20" i="22"/>
  <c r="O20" i="22"/>
  <c r="D20" i="22"/>
  <c r="P19" i="22"/>
  <c r="O19" i="22"/>
  <c r="D19" i="22"/>
  <c r="P18" i="22"/>
  <c r="O18" i="22"/>
  <c r="D18" i="22"/>
  <c r="P17" i="22"/>
  <c r="O17" i="22"/>
  <c r="D17" i="22"/>
  <c r="P16" i="22"/>
  <c r="O16" i="22"/>
  <c r="D16" i="22"/>
  <c r="P15" i="22"/>
  <c r="O15" i="22"/>
  <c r="D15" i="22"/>
  <c r="P14" i="22"/>
  <c r="O14" i="22"/>
  <c r="D14" i="22"/>
  <c r="P13" i="22"/>
  <c r="O13" i="22"/>
  <c r="D13" i="22"/>
  <c r="P12" i="22"/>
  <c r="O12" i="22"/>
  <c r="D12" i="22"/>
  <c r="P11" i="22"/>
  <c r="O11" i="22"/>
  <c r="D11" i="22"/>
  <c r="P10" i="22"/>
  <c r="O10" i="22"/>
  <c r="D10" i="22"/>
  <c r="P9" i="22"/>
  <c r="O9" i="22"/>
  <c r="D9" i="22"/>
  <c r="P8" i="22"/>
  <c r="O8" i="22"/>
  <c r="D8" i="22"/>
  <c r="P7" i="22"/>
  <c r="O7" i="22"/>
  <c r="D7" i="22"/>
  <c r="P6" i="22"/>
  <c r="O6" i="22"/>
  <c r="D6" i="22"/>
  <c r="P5" i="22"/>
  <c r="O5" i="22"/>
  <c r="D5" i="22"/>
  <c r="P4" i="22"/>
  <c r="O4" i="22"/>
  <c r="D4" i="22"/>
  <c r="P3" i="22"/>
  <c r="O3" i="22"/>
  <c r="D3" i="22"/>
  <c r="P2" i="22"/>
  <c r="O2" i="22"/>
  <c r="D2" i="22"/>
  <c r="U313" i="5"/>
  <c r="T243" i="22"/>
  <c r="S247" i="22"/>
  <c r="U361" i="5"/>
  <c r="T246" i="22"/>
  <c r="U246" i="22"/>
  <c r="T234" i="22"/>
  <c r="T240" i="22"/>
  <c r="S236" i="22"/>
  <c r="S234" i="22"/>
  <c r="U235" i="22"/>
  <c r="U243" i="22"/>
  <c r="U317" i="5"/>
  <c r="S233" i="22"/>
  <c r="U238" i="22"/>
  <c r="T245" i="22"/>
  <c r="T247" i="22"/>
  <c r="U358" i="5"/>
  <c r="U357" i="5"/>
  <c r="U310" i="5"/>
  <c r="U247" i="22"/>
  <c r="T248" i="22"/>
  <c r="U242" i="22"/>
  <c r="T242" i="22"/>
  <c r="T236" i="22"/>
  <c r="U363" i="5"/>
  <c r="U318" i="5"/>
  <c r="U365" i="5"/>
  <c r="U353" i="5"/>
  <c r="U367" i="5"/>
  <c r="U237" i="22"/>
  <c r="T249" i="22"/>
  <c r="S248" i="22"/>
  <c r="U311" i="5"/>
  <c r="T244" i="22"/>
  <c r="U306" i="5"/>
  <c r="U241" i="22"/>
  <c r="U245" i="22"/>
  <c r="U244" i="22"/>
  <c r="U312" i="5"/>
  <c r="V245" i="22"/>
  <c r="S241" i="22"/>
  <c r="U368" i="5"/>
  <c r="T239" i="22"/>
  <c r="U248" i="22"/>
  <c r="U234" i="22"/>
  <c r="S238" i="22"/>
  <c r="U359" i="5"/>
  <c r="V235" i="22"/>
  <c r="V247" i="22"/>
  <c r="U309" i="5"/>
  <c r="S243" i="22"/>
  <c r="S237" i="22"/>
  <c r="V243" i="22"/>
  <c r="T237" i="22"/>
  <c r="U315" i="5"/>
  <c r="U320" i="5"/>
  <c r="T233" i="22"/>
  <c r="V240" i="22"/>
  <c r="U308" i="5"/>
  <c r="S242" i="22"/>
  <c r="T235" i="22"/>
  <c r="V246" i="22"/>
  <c r="U240" i="22"/>
  <c r="T238" i="22"/>
  <c r="U316" i="5"/>
  <c r="V239" i="22"/>
  <c r="U233" i="22"/>
  <c r="S239" i="22"/>
  <c r="S240" i="22"/>
  <c r="V248" i="22"/>
  <c r="U355" i="5"/>
  <c r="V233" i="22"/>
  <c r="U364" i="5"/>
  <c r="S246" i="22"/>
  <c r="V238" i="22"/>
  <c r="U356" i="5"/>
  <c r="V236" i="22"/>
  <c r="U314" i="5"/>
  <c r="V237" i="22"/>
  <c r="V249" i="22"/>
  <c r="V234" i="22"/>
  <c r="V242" i="22"/>
  <c r="U366" i="5"/>
  <c r="U319" i="5"/>
  <c r="U239" i="22"/>
  <c r="U307" i="5"/>
  <c r="S245" i="22"/>
  <c r="V244" i="22"/>
  <c r="U369" i="5"/>
  <c r="S249" i="22"/>
  <c r="U362" i="5"/>
  <c r="S244" i="22"/>
  <c r="T241" i="22"/>
  <c r="S235" i="22"/>
  <c r="U249" i="22"/>
  <c r="U236" i="22"/>
  <c r="V241" i="22"/>
  <c r="U324" i="5" l="1"/>
  <c r="F226" i="22"/>
  <c r="F235" i="22" s="1"/>
  <c r="R234" i="22"/>
  <c r="R237" i="22"/>
  <c r="R242" i="22"/>
  <c r="R247" i="22"/>
  <c r="G226" i="22"/>
  <c r="G235" i="22" s="1"/>
  <c r="R239" i="22"/>
  <c r="O225" i="22"/>
  <c r="O226" i="22" s="1"/>
  <c r="O235" i="22" s="1"/>
  <c r="R238" i="22"/>
  <c r="R240" i="22"/>
  <c r="R241" i="22"/>
  <c r="R244" i="22"/>
  <c r="N226" i="22"/>
  <c r="N235" i="22" s="1"/>
  <c r="M234" i="22"/>
  <c r="R236" i="22"/>
  <c r="H226" i="22"/>
  <c r="H235" i="22" s="1"/>
  <c r="L234" i="22"/>
  <c r="P225" i="22"/>
  <c r="R235" i="22"/>
  <c r="R243" i="22"/>
  <c r="R245" i="22"/>
  <c r="R246" i="22"/>
  <c r="U251" i="22"/>
  <c r="S251" i="22"/>
  <c r="V251" i="22"/>
  <c r="T251" i="22"/>
  <c r="L235" i="22"/>
  <c r="M235" i="22"/>
  <c r="I226" i="22"/>
  <c r="J226" i="22"/>
  <c r="K226" i="22"/>
  <c r="R233" i="22"/>
  <c r="U360" i="5"/>
  <c r="U354" i="5"/>
  <c r="U371" i="5" l="1"/>
  <c r="O234" i="22"/>
  <c r="R264" i="22"/>
  <c r="G227" i="22"/>
  <c r="N227" i="22"/>
  <c r="K227" i="22"/>
  <c r="K235" i="22"/>
  <c r="R261" i="22"/>
  <c r="I227" i="22"/>
  <c r="I235" i="22"/>
  <c r="R257" i="22"/>
  <c r="R260" i="22"/>
  <c r="R266" i="22"/>
  <c r="J227" i="22"/>
  <c r="J235" i="22"/>
  <c r="R258" i="22"/>
  <c r="R259" i="22"/>
  <c r="R263" i="22"/>
  <c r="R262" i="22"/>
  <c r="R265" i="22"/>
  <c r="F227" i="22"/>
  <c r="M227" i="22"/>
  <c r="R251" i="22"/>
  <c r="R255" i="22"/>
  <c r="H227" i="22"/>
  <c r="R256" i="22"/>
  <c r="L227" i="22"/>
  <c r="H236" i="22" l="1"/>
  <c r="L236" i="22"/>
  <c r="I236" i="22"/>
  <c r="F236" i="22"/>
  <c r="M236" i="22"/>
  <c r="J236" i="22"/>
  <c r="N236" i="22"/>
  <c r="G236" i="22"/>
  <c r="K236" i="22"/>
  <c r="F19" i="21" l="1"/>
  <c r="E15" i="21"/>
  <c r="K20" i="21"/>
  <c r="F7" i="21"/>
  <c r="O19" i="21"/>
  <c r="O18" i="21"/>
  <c r="O17" i="21"/>
  <c r="O16" i="21"/>
  <c r="O15" i="21"/>
  <c r="O14" i="21"/>
  <c r="O13" i="21"/>
  <c r="O12" i="21"/>
  <c r="O11" i="21"/>
  <c r="O10" i="21"/>
  <c r="O9" i="21"/>
  <c r="E9" i="21"/>
  <c r="O8" i="21"/>
  <c r="O7" i="21"/>
  <c r="O6" i="21"/>
  <c r="G20" i="21" l="1"/>
  <c r="F20" i="21"/>
  <c r="E20" i="21"/>
  <c r="AK67" i="8" l="1"/>
  <c r="R322" i="5" l="1"/>
  <c r="R321" i="5"/>
  <c r="R320" i="5"/>
  <c r="R319" i="5"/>
  <c r="R318" i="5"/>
  <c r="B233" i="17"/>
  <c r="K221" i="17"/>
  <c r="G221" i="17"/>
  <c r="N220" i="17"/>
  <c r="K220" i="17"/>
  <c r="J220" i="17"/>
  <c r="G220" i="17"/>
  <c r="F220" i="17"/>
  <c r="N221" i="17"/>
  <c r="M221" i="17"/>
  <c r="J221" i="17"/>
  <c r="I221" i="17"/>
  <c r="F221" i="17"/>
  <c r="M220" i="17"/>
  <c r="I220" i="17"/>
  <c r="B234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W310" i="5"/>
  <c r="X318" i="5"/>
  <c r="Y311" i="5"/>
  <c r="V306" i="5"/>
  <c r="V317" i="5"/>
  <c r="V318" i="5"/>
  <c r="V311" i="5"/>
  <c r="Y318" i="5"/>
  <c r="V321" i="5"/>
  <c r="V313" i="5"/>
  <c r="V309" i="5"/>
  <c r="W313" i="5"/>
  <c r="W307" i="5"/>
  <c r="W311" i="5"/>
  <c r="V310" i="5"/>
  <c r="W315" i="5"/>
  <c r="X307" i="5"/>
  <c r="X313" i="5"/>
  <c r="W318" i="5"/>
  <c r="V322" i="5"/>
  <c r="X306" i="5"/>
  <c r="W322" i="5"/>
  <c r="W317" i="5"/>
  <c r="W314" i="5"/>
  <c r="W309" i="5"/>
  <c r="X319" i="5"/>
  <c r="X322" i="5"/>
  <c r="Y322" i="5"/>
  <c r="V312" i="5"/>
  <c r="W312" i="5"/>
  <c r="X316" i="5"/>
  <c r="V314" i="5"/>
  <c r="V315" i="5"/>
  <c r="X321" i="5"/>
  <c r="W316" i="5"/>
  <c r="X314" i="5"/>
  <c r="X308" i="5"/>
  <c r="W320" i="5"/>
  <c r="Y310" i="5"/>
  <c r="X309" i="5"/>
  <c r="W321" i="5"/>
  <c r="W319" i="5"/>
  <c r="Y308" i="5"/>
  <c r="V316" i="5"/>
  <c r="Y319" i="5"/>
  <c r="Y317" i="5"/>
  <c r="V319" i="5"/>
  <c r="Y312" i="5"/>
  <c r="X312" i="5"/>
  <c r="Y321" i="5"/>
  <c r="Y320" i="5"/>
  <c r="W308" i="5"/>
  <c r="Y316" i="5"/>
  <c r="Y313" i="5"/>
  <c r="V307" i="5"/>
  <c r="X320" i="5"/>
  <c r="X311" i="5"/>
  <c r="Y307" i="5"/>
  <c r="V320" i="5"/>
  <c r="X315" i="5"/>
  <c r="X317" i="5"/>
  <c r="Y306" i="5"/>
  <c r="X310" i="5"/>
  <c r="Y314" i="5"/>
  <c r="W306" i="5"/>
  <c r="Y309" i="5"/>
  <c r="Y315" i="5"/>
  <c r="V308" i="5"/>
  <c r="V324" i="5" l="1"/>
  <c r="Y324" i="5"/>
  <c r="X324" i="5"/>
  <c r="B30" i="8" s="1"/>
  <c r="W324" i="5"/>
  <c r="H221" i="17"/>
  <c r="L221" i="17"/>
  <c r="J222" i="17" s="1"/>
  <c r="O221" i="17"/>
  <c r="O220" i="17"/>
  <c r="B219" i="17"/>
  <c r="B244" i="17" s="1"/>
  <c r="H220" i="17"/>
  <c r="L220" i="17"/>
  <c r="B18" i="8" l="1"/>
  <c r="Z18" i="8" s="1"/>
  <c r="AS18" i="8" s="1"/>
  <c r="B24" i="8"/>
  <c r="Z24" i="8" s="1"/>
  <c r="B28" i="8"/>
  <c r="Z28" i="8" s="1"/>
  <c r="AS28" i="8" s="1"/>
  <c r="B22" i="8"/>
  <c r="Z22" i="8" s="1"/>
  <c r="B29" i="8"/>
  <c r="Z29" i="8" s="1"/>
  <c r="B23" i="8"/>
  <c r="Z23" i="8" s="1"/>
  <c r="AS23" i="8" s="1"/>
  <c r="B27" i="8"/>
  <c r="Z27" i="8" s="1"/>
  <c r="Z30" i="8"/>
  <c r="AS30" i="8" s="1"/>
  <c r="B4" i="8"/>
  <c r="B31" i="8"/>
  <c r="B32" i="8"/>
  <c r="Z32" i="8" s="1"/>
  <c r="B17" i="8"/>
  <c r="B20" i="8"/>
  <c r="B19" i="8"/>
  <c r="M222" i="17"/>
  <c r="N222" i="17"/>
  <c r="K222" i="17"/>
  <c r="F222" i="17"/>
  <c r="I222" i="17"/>
  <c r="B250" i="17"/>
  <c r="B245" i="17"/>
  <c r="B248" i="17"/>
  <c r="H222" i="17"/>
  <c r="B236" i="17"/>
  <c r="B241" i="17"/>
  <c r="B249" i="17"/>
  <c r="B242" i="17"/>
  <c r="B251" i="17"/>
  <c r="B246" i="17"/>
  <c r="B252" i="17"/>
  <c r="G222" i="17"/>
  <c r="B247" i="17"/>
  <c r="L222" i="17"/>
  <c r="B243" i="17"/>
  <c r="AA18" i="8" l="1"/>
  <c r="AA28" i="8"/>
  <c r="AA24" i="8"/>
  <c r="AS24" i="8"/>
  <c r="AA22" i="8"/>
  <c r="AS22" i="8"/>
  <c r="AS29" i="8"/>
  <c r="AS27" i="8"/>
  <c r="AS32" i="8"/>
  <c r="Z31" i="8"/>
  <c r="AS31" i="8" s="1"/>
  <c r="Z17" i="8"/>
  <c r="Z19" i="8"/>
  <c r="Z20" i="8"/>
  <c r="E121" i="8"/>
  <c r="E122" i="8"/>
  <c r="E123" i="8"/>
  <c r="E124" i="8"/>
  <c r="E125" i="8"/>
  <c r="E126" i="8"/>
  <c r="E128" i="8"/>
  <c r="E130" i="8"/>
  <c r="E131" i="8"/>
  <c r="E134" i="8"/>
  <c r="E135" i="8"/>
  <c r="E136" i="8"/>
  <c r="E120" i="8"/>
  <c r="AT24" i="8" l="1"/>
  <c r="AB24" i="8"/>
  <c r="AU24" i="8" s="1"/>
  <c r="AT28" i="8"/>
  <c r="AB28" i="8"/>
  <c r="AU28" i="8" s="1"/>
  <c r="AT18" i="8"/>
  <c r="AB18" i="8"/>
  <c r="AU18" i="8" s="1"/>
  <c r="AT22" i="8"/>
  <c r="AB22" i="8"/>
  <c r="AU22" i="8" s="1"/>
  <c r="AS17" i="8"/>
  <c r="AS20" i="8"/>
  <c r="AS19" i="8"/>
  <c r="R314" i="5" l="1"/>
  <c r="R315" i="5"/>
  <c r="R313" i="5" l="1"/>
  <c r="B111" i="8"/>
  <c r="R316" i="5" l="1"/>
  <c r="R312" i="5"/>
  <c r="R311" i="5" l="1"/>
  <c r="R317" i="5" l="1"/>
  <c r="R309" i="5" l="1"/>
  <c r="R310" i="5"/>
  <c r="R308" i="5" l="1"/>
  <c r="D12" i="5"/>
  <c r="D13" i="5"/>
  <c r="D14" i="5"/>
  <c r="D15" i="5"/>
  <c r="O12" i="5"/>
  <c r="P12" i="5"/>
  <c r="O13" i="5"/>
  <c r="P13" i="5"/>
  <c r="O14" i="5"/>
  <c r="P14" i="5"/>
  <c r="O15" i="5"/>
  <c r="P15" i="5"/>
  <c r="R307" i="5" l="1"/>
  <c r="D3" i="5"/>
  <c r="O3" i="5"/>
  <c r="P3" i="5"/>
  <c r="D4" i="5"/>
  <c r="O4" i="5"/>
  <c r="P4" i="5"/>
  <c r="D5" i="5"/>
  <c r="O5" i="5"/>
  <c r="P5" i="5"/>
  <c r="D6" i="5"/>
  <c r="O6" i="5"/>
  <c r="P6" i="5"/>
  <c r="D7" i="5"/>
  <c r="O7" i="5"/>
  <c r="P7" i="5"/>
  <c r="D8" i="5"/>
  <c r="O8" i="5"/>
  <c r="P8" i="5"/>
  <c r="D9" i="5"/>
  <c r="O9" i="5"/>
  <c r="P9" i="5"/>
  <c r="D10" i="5"/>
  <c r="O10" i="5"/>
  <c r="P10" i="5"/>
  <c r="D11" i="5"/>
  <c r="O11" i="5"/>
  <c r="P11" i="5"/>
  <c r="D2" i="5"/>
  <c r="O2" i="5"/>
  <c r="P2" i="5"/>
  <c r="R353" i="5" l="1"/>
  <c r="C36" i="12"/>
  <c r="C40" i="12"/>
  <c r="C45" i="12"/>
  <c r="C49" i="12"/>
  <c r="C37" i="12"/>
  <c r="C41" i="12"/>
  <c r="C46" i="12"/>
  <c r="C38" i="12"/>
  <c r="C42" i="12"/>
  <c r="C47" i="12"/>
  <c r="C39" i="12"/>
  <c r="C44" i="12"/>
  <c r="C48" i="12"/>
  <c r="BM25" i="8"/>
  <c r="CE25" i="8" s="1"/>
  <c r="BM7" i="8"/>
  <c r="CE7" i="8" s="1"/>
  <c r="BM12" i="8"/>
  <c r="CE12" i="8" s="1"/>
  <c r="BM16" i="8"/>
  <c r="CE16" i="8" s="1"/>
  <c r="BM14" i="8"/>
  <c r="CE14" i="8" s="1"/>
  <c r="BM10" i="8"/>
  <c r="CE10" i="8" s="1"/>
  <c r="BM26" i="8"/>
  <c r="CE26" i="8" s="1"/>
  <c r="BM8" i="8"/>
  <c r="CE8" i="8" s="1"/>
  <c r="BM13" i="8"/>
  <c r="CE13" i="8" s="1"/>
  <c r="BM9" i="8"/>
  <c r="CE9" i="8" s="1"/>
  <c r="BM15" i="8"/>
  <c r="CE15" i="8" s="1"/>
  <c r="BM5" i="8"/>
  <c r="CE5" i="8" s="1"/>
  <c r="BM6" i="8"/>
  <c r="CE6" i="8" s="1"/>
  <c r="C8" i="8"/>
  <c r="C35" i="12"/>
  <c r="C51" i="12"/>
  <c r="C52" i="12"/>
  <c r="C43" i="12"/>
  <c r="C60" i="12"/>
  <c r="C34" i="12"/>
  <c r="C62" i="12" s="1"/>
  <c r="BM23" i="8"/>
  <c r="CE23" i="8" s="1"/>
  <c r="BP23" i="8"/>
  <c r="CH23" i="8" s="1"/>
  <c r="BO24" i="8"/>
  <c r="CG24" i="8" s="1"/>
  <c r="BN25" i="8"/>
  <c r="BM27" i="8"/>
  <c r="CE27" i="8" s="1"/>
  <c r="BZ23" i="8"/>
  <c r="CR23" i="8" s="1"/>
  <c r="BY24" i="8"/>
  <c r="CQ24" i="8" s="1"/>
  <c r="BX25" i="8"/>
  <c r="CP25" i="8" s="1"/>
  <c r="BV24" i="8"/>
  <c r="CN24" i="8" s="1"/>
  <c r="BU27" i="8"/>
  <c r="CM27" i="8" s="1"/>
  <c r="BS26" i="8"/>
  <c r="CK26" i="8" s="1"/>
  <c r="BR28" i="8"/>
  <c r="CJ28" i="8" s="1"/>
  <c r="BU29" i="8"/>
  <c r="CM29" i="8" s="1"/>
  <c r="BT30" i="8"/>
  <c r="CL30" i="8" s="1"/>
  <c r="BS31" i="8"/>
  <c r="CK31" i="8" s="1"/>
  <c r="BR32" i="8"/>
  <c r="CJ32" i="8" s="1"/>
  <c r="BY22" i="8"/>
  <c r="CQ22" i="8" s="1"/>
  <c r="BP5" i="8"/>
  <c r="BO18" i="8"/>
  <c r="CG18" i="8" s="1"/>
  <c r="CY18" i="8" s="1"/>
  <c r="DQ18" i="8" s="1"/>
  <c r="BN6" i="8"/>
  <c r="BQ7" i="8"/>
  <c r="BP8" i="8"/>
  <c r="BO17" i="8"/>
  <c r="BQ9" i="8"/>
  <c r="BP10" i="8"/>
  <c r="BO11" i="8"/>
  <c r="BN12" i="8"/>
  <c r="BQ13" i="8"/>
  <c r="BP14" i="8"/>
  <c r="BO15" i="8"/>
  <c r="BN16" i="8"/>
  <c r="BM19" i="8"/>
  <c r="CE19" i="8" s="1"/>
  <c r="CW19" i="8" s="1"/>
  <c r="DO19" i="8" s="1"/>
  <c r="CC19" i="8"/>
  <c r="CU19" i="8" s="1"/>
  <c r="DM19" i="8" s="1"/>
  <c r="EE19" i="8" s="1"/>
  <c r="CB20" i="8"/>
  <c r="CT20" i="8" s="1"/>
  <c r="DL20" i="8" s="1"/>
  <c r="ED20" i="8" s="1"/>
  <c r="BX24" i="8"/>
  <c r="CP24" i="8" s="1"/>
  <c r="BR27" i="8"/>
  <c r="BT26" i="8"/>
  <c r="CL26" i="8" s="1"/>
  <c r="BS23" i="8"/>
  <c r="CK23" i="8" s="1"/>
  <c r="BQ25" i="8"/>
  <c r="BW27" i="8"/>
  <c r="CO27" i="8" s="1"/>
  <c r="BY26" i="8"/>
  <c r="CQ26" i="8" s="1"/>
  <c r="BX28" i="8"/>
  <c r="CP28" i="8" s="1"/>
  <c r="BW29" i="8"/>
  <c r="CO29" i="8" s="1"/>
  <c r="BV30" i="8"/>
  <c r="CN30" i="8" s="1"/>
  <c r="BU31" i="8"/>
  <c r="CM31" i="8" s="1"/>
  <c r="BT32" i="8"/>
  <c r="CL32" i="8" s="1"/>
  <c r="BW22" i="8"/>
  <c r="CO22" i="8" s="1"/>
  <c r="BR5" i="8"/>
  <c r="BQ18" i="8"/>
  <c r="CI18" i="8" s="1"/>
  <c r="DA18" i="8" s="1"/>
  <c r="DS18" i="8" s="1"/>
  <c r="BP6" i="8"/>
  <c r="BO7" i="8"/>
  <c r="CG7" i="8" s="1"/>
  <c r="CY7" i="8" s="1"/>
  <c r="DQ7" i="8" s="1"/>
  <c r="BN8" i="8"/>
  <c r="BM17" i="8"/>
  <c r="CE17" i="8" s="1"/>
  <c r="CC17" i="8"/>
  <c r="CU17" i="8" s="1"/>
  <c r="DM17" i="8" s="1"/>
  <c r="EE17" i="8" s="1"/>
  <c r="CA9" i="8"/>
  <c r="CS9" i="8" s="1"/>
  <c r="DK9" i="8" s="1"/>
  <c r="EC9" i="8" s="1"/>
  <c r="BZ10" i="8"/>
  <c r="CR10" i="8" s="1"/>
  <c r="DJ10" i="8" s="1"/>
  <c r="EB10" i="8" s="1"/>
  <c r="BY11" i="8"/>
  <c r="CQ11" i="8" s="1"/>
  <c r="DI11" i="8" s="1"/>
  <c r="EA11" i="8" s="1"/>
  <c r="BX12" i="8"/>
  <c r="CP12" i="8" s="1"/>
  <c r="DH12" i="8" s="1"/>
  <c r="DZ12" i="8" s="1"/>
  <c r="BW13" i="8"/>
  <c r="CO13" i="8" s="1"/>
  <c r="DG13" i="8" s="1"/>
  <c r="DY13" i="8" s="1"/>
  <c r="BV14" i="8"/>
  <c r="CN14" i="8" s="1"/>
  <c r="DF14" i="8" s="1"/>
  <c r="DX14" i="8" s="1"/>
  <c r="BY15" i="8"/>
  <c r="CQ15" i="8" s="1"/>
  <c r="DI15" i="8" s="1"/>
  <c r="EA15" i="8" s="1"/>
  <c r="BX16" i="8"/>
  <c r="CP16" i="8" s="1"/>
  <c r="DH16" i="8" s="1"/>
  <c r="DZ16" i="8" s="1"/>
  <c r="BW19" i="8"/>
  <c r="CO19" i="8" s="1"/>
  <c r="DG19" i="8" s="1"/>
  <c r="DY19" i="8" s="1"/>
  <c r="BV20" i="8"/>
  <c r="CN20" i="8" s="1"/>
  <c r="DF20" i="8" s="1"/>
  <c r="DX20" i="8" s="1"/>
  <c r="BT24" i="8"/>
  <c r="CL24" i="8" s="1"/>
  <c r="BP27" i="8"/>
  <c r="CH27" i="8" s="1"/>
  <c r="BN26" i="8"/>
  <c r="BM28" i="8"/>
  <c r="CE28" i="8" s="1"/>
  <c r="CC28" i="8"/>
  <c r="CU28" i="8" s="1"/>
  <c r="CB29" i="8"/>
  <c r="CT29" i="8" s="1"/>
  <c r="CA30" i="8"/>
  <c r="CS30" i="8" s="1"/>
  <c r="BN29" i="8"/>
  <c r="CF29" i="8" s="1"/>
  <c r="BO32" i="8"/>
  <c r="CG32" i="8" s="1"/>
  <c r="BU5" i="8"/>
  <c r="CM5" i="8" s="1"/>
  <c r="BS6" i="8"/>
  <c r="BO8" i="8"/>
  <c r="BZ9" i="8"/>
  <c r="CR9" i="8" s="1"/>
  <c r="DJ9" i="8" s="1"/>
  <c r="EB9" i="8" s="1"/>
  <c r="BX11" i="8"/>
  <c r="CP11" i="8" s="1"/>
  <c r="DH11" i="8" s="1"/>
  <c r="DZ11" i="8" s="1"/>
  <c r="CB13" i="8"/>
  <c r="CT13" i="8" s="1"/>
  <c r="DL13" i="8" s="1"/>
  <c r="ED13" i="8" s="1"/>
  <c r="C55" i="12"/>
  <c r="C53" i="12"/>
  <c r="C50" i="12"/>
  <c r="BM29" i="8"/>
  <c r="CE29" i="8" s="1"/>
  <c r="BT23" i="8"/>
  <c r="CL23" i="8" s="1"/>
  <c r="BS24" i="8"/>
  <c r="CK24" i="8" s="1"/>
  <c r="BR25" i="8"/>
  <c r="BN23" i="8"/>
  <c r="CF23" i="8" s="1"/>
  <c r="BM24" i="8"/>
  <c r="CE24" i="8" s="1"/>
  <c r="CC24" i="8"/>
  <c r="CU24" i="8" s="1"/>
  <c r="CB25" i="8"/>
  <c r="CT25" i="8" s="1"/>
  <c r="BU25" i="8"/>
  <c r="CM25" i="8" s="1"/>
  <c r="BY27" i="8"/>
  <c r="CQ27" i="8" s="1"/>
  <c r="BW26" i="8"/>
  <c r="CO26" i="8" s="1"/>
  <c r="BV28" i="8"/>
  <c r="CN28" i="8" s="1"/>
  <c r="BY29" i="8"/>
  <c r="CQ29" i="8" s="1"/>
  <c r="BX30" i="8"/>
  <c r="CP30" i="8" s="1"/>
  <c r="BW31" i="8"/>
  <c r="CO31" i="8" s="1"/>
  <c r="BV32" i="8"/>
  <c r="CN32" i="8" s="1"/>
  <c r="BU22" i="8"/>
  <c r="CM22" i="8" s="1"/>
  <c r="BT5" i="8"/>
  <c r="BS18" i="8"/>
  <c r="CK18" i="8" s="1"/>
  <c r="DC18" i="8" s="1"/>
  <c r="DU18" i="8" s="1"/>
  <c r="BR6" i="8"/>
  <c r="BU7" i="8"/>
  <c r="CM7" i="8" s="1"/>
  <c r="DE7" i="8" s="1"/>
  <c r="DW7" i="8" s="1"/>
  <c r="BT8" i="8"/>
  <c r="BS17" i="8"/>
  <c r="CK17" i="8" s="1"/>
  <c r="DC17" i="8" s="1"/>
  <c r="DU17" i="8" s="1"/>
  <c r="BU9" i="8"/>
  <c r="CM9" i="8" s="1"/>
  <c r="DE9" i="8" s="1"/>
  <c r="DW9" i="8" s="1"/>
  <c r="BT10" i="8"/>
  <c r="CL10" i="8" s="1"/>
  <c r="DD10" i="8" s="1"/>
  <c r="DV10" i="8" s="1"/>
  <c r="BS11" i="8"/>
  <c r="BR12" i="8"/>
  <c r="BU13" i="8"/>
  <c r="CM13" i="8" s="1"/>
  <c r="DE13" i="8" s="1"/>
  <c r="DW13" i="8" s="1"/>
  <c r="BT14" i="8"/>
  <c r="BS15" i="8"/>
  <c r="CK15" i="8" s="1"/>
  <c r="DC15" i="8" s="1"/>
  <c r="DU15" i="8" s="1"/>
  <c r="BR16" i="8"/>
  <c r="BQ19" i="8"/>
  <c r="CI19" i="8" s="1"/>
  <c r="DA19" i="8" s="1"/>
  <c r="DS19" i="8" s="1"/>
  <c r="BP20" i="8"/>
  <c r="CH20" i="8" s="1"/>
  <c r="CZ20" i="8" s="1"/>
  <c r="DR20" i="8" s="1"/>
  <c r="BQ23" i="8"/>
  <c r="CI23" i="8" s="1"/>
  <c r="BO25" i="8"/>
  <c r="BV27" i="8"/>
  <c r="CN27" i="8" s="1"/>
  <c r="BX26" i="8"/>
  <c r="CP26" i="8" s="1"/>
  <c r="CA23" i="8"/>
  <c r="CS23" i="8" s="1"/>
  <c r="BY25" i="8"/>
  <c r="CQ25" i="8" s="1"/>
  <c r="CA27" i="8"/>
  <c r="CS27" i="8" s="1"/>
  <c r="CC26" i="8"/>
  <c r="CU26" i="8" s="1"/>
  <c r="CB28" i="8"/>
  <c r="CT28" i="8" s="1"/>
  <c r="CA29" i="8"/>
  <c r="CS29" i="8" s="1"/>
  <c r="BZ30" i="8"/>
  <c r="CR30" i="8" s="1"/>
  <c r="BY31" i="8"/>
  <c r="CQ31" i="8" s="1"/>
  <c r="BX32" i="8"/>
  <c r="CP32" i="8" s="1"/>
  <c r="BS22" i="8"/>
  <c r="CK22" i="8" s="1"/>
  <c r="BV5" i="8"/>
  <c r="CN5" i="8" s="1"/>
  <c r="DF5" i="8" s="1"/>
  <c r="DX5" i="8" s="1"/>
  <c r="BU18" i="8"/>
  <c r="CM18" i="8" s="1"/>
  <c r="DE18" i="8" s="1"/>
  <c r="DW18" i="8" s="1"/>
  <c r="BT6" i="8"/>
  <c r="BS7" i="8"/>
  <c r="BR8" i="8"/>
  <c r="BQ17" i="8"/>
  <c r="CI17" i="8" s="1"/>
  <c r="DA17" i="8" s="1"/>
  <c r="DS17" i="8" s="1"/>
  <c r="BO9" i="8"/>
  <c r="BN10" i="8"/>
  <c r="BM11" i="8"/>
  <c r="CE11" i="8" s="1"/>
  <c r="CC11" i="8"/>
  <c r="CU11" i="8" s="1"/>
  <c r="DM11" i="8" s="1"/>
  <c r="EE11" i="8" s="1"/>
  <c r="CB12" i="8"/>
  <c r="CT12" i="8" s="1"/>
  <c r="DL12" i="8" s="1"/>
  <c r="ED12" i="8" s="1"/>
  <c r="CA13" i="8"/>
  <c r="CS13" i="8" s="1"/>
  <c r="DK13" i="8" s="1"/>
  <c r="EC13" i="8" s="1"/>
  <c r="BZ14" i="8"/>
  <c r="CR14" i="8" s="1"/>
  <c r="DJ14" i="8" s="1"/>
  <c r="EB14" i="8" s="1"/>
  <c r="CC15" i="8"/>
  <c r="CU15" i="8" s="1"/>
  <c r="DM15" i="8" s="1"/>
  <c r="EE15" i="8" s="1"/>
  <c r="CB16" i="8"/>
  <c r="CT16" i="8" s="1"/>
  <c r="DL16" i="8" s="1"/>
  <c r="ED16" i="8" s="1"/>
  <c r="CA19" i="8"/>
  <c r="CS19" i="8" s="1"/>
  <c r="DK19" i="8" s="1"/>
  <c r="EC19" i="8" s="1"/>
  <c r="BZ20" i="8"/>
  <c r="CR20" i="8" s="1"/>
  <c r="DJ20" i="8" s="1"/>
  <c r="EB20" i="8" s="1"/>
  <c r="CB24" i="8"/>
  <c r="CT24" i="8" s="1"/>
  <c r="BT27" i="8"/>
  <c r="BR26" i="8"/>
  <c r="BQ28" i="8"/>
  <c r="CI28" i="8" s="1"/>
  <c r="BP29" i="8"/>
  <c r="CH29" i="8" s="1"/>
  <c r="BO30" i="8"/>
  <c r="CG30" i="8" s="1"/>
  <c r="BN31" i="8"/>
  <c r="CF31" i="8" s="1"/>
  <c r="BM30" i="8"/>
  <c r="CE30" i="8" s="1"/>
  <c r="BW32" i="8"/>
  <c r="CO32" i="8" s="1"/>
  <c r="CC5" i="8"/>
  <c r="CU5" i="8" s="1"/>
  <c r="DM5" i="8" s="1"/>
  <c r="EE5" i="8" s="1"/>
  <c r="CA6" i="8"/>
  <c r="CS6" i="8" s="1"/>
  <c r="DK6" i="8" s="1"/>
  <c r="EC6" i="8" s="1"/>
  <c r="BW8" i="8"/>
  <c r="CO8" i="8" s="1"/>
  <c r="DG8" i="8" s="1"/>
  <c r="DY8" i="8" s="1"/>
  <c r="BQ10" i="8"/>
  <c r="BO12" i="8"/>
  <c r="BS14" i="8"/>
  <c r="CK14" i="8" s="1"/>
  <c r="DC14" i="8" s="1"/>
  <c r="DU14" i="8" s="1"/>
  <c r="C59" i="12"/>
  <c r="C54" i="12"/>
  <c r="BX23" i="8"/>
  <c r="CP23" i="8" s="1"/>
  <c r="BV25" i="8"/>
  <c r="CN25" i="8" s="1"/>
  <c r="BQ24" i="8"/>
  <c r="CI24" i="8" s="1"/>
  <c r="BW23" i="8"/>
  <c r="CO23" i="8" s="1"/>
  <c r="CC27" i="8"/>
  <c r="CU27" i="8" s="1"/>
  <c r="BZ28" i="8"/>
  <c r="CR28" i="8" s="1"/>
  <c r="CB30" i="8"/>
  <c r="CT30" i="8" s="1"/>
  <c r="BZ32" i="8"/>
  <c r="CR32" i="8" s="1"/>
  <c r="BX5" i="8"/>
  <c r="CP5" i="8" s="1"/>
  <c r="DH5" i="8" s="1"/>
  <c r="DZ5" i="8" s="1"/>
  <c r="BV6" i="8"/>
  <c r="CN6" i="8" s="1"/>
  <c r="DF6" i="8" s="1"/>
  <c r="DX6" i="8" s="1"/>
  <c r="BX8" i="8"/>
  <c r="CP8" i="8" s="1"/>
  <c r="DH8" i="8" s="1"/>
  <c r="DZ8" i="8" s="1"/>
  <c r="BX10" i="8"/>
  <c r="CP10" i="8" s="1"/>
  <c r="DH10" i="8" s="1"/>
  <c r="DZ10" i="8" s="1"/>
  <c r="BV12" i="8"/>
  <c r="CN12" i="8" s="1"/>
  <c r="DF12" i="8" s="1"/>
  <c r="DX12" i="8" s="1"/>
  <c r="BX14" i="8"/>
  <c r="CP14" i="8" s="1"/>
  <c r="DH14" i="8" s="1"/>
  <c r="DZ14" i="8" s="1"/>
  <c r="BV16" i="8"/>
  <c r="CN16" i="8" s="1"/>
  <c r="DF16" i="8" s="1"/>
  <c r="DX16" i="8" s="1"/>
  <c r="BT20" i="8"/>
  <c r="CL20" i="8" s="1"/>
  <c r="DD20" i="8" s="1"/>
  <c r="DV20" i="8" s="1"/>
  <c r="BW25" i="8"/>
  <c r="CO25" i="8" s="1"/>
  <c r="CB26" i="8"/>
  <c r="CT26" i="8" s="1"/>
  <c r="BO27" i="8"/>
  <c r="BP28" i="8"/>
  <c r="CH28" i="8" s="1"/>
  <c r="BN30" i="8"/>
  <c r="CF30" i="8" s="1"/>
  <c r="CC31" i="8"/>
  <c r="CU31" i="8" s="1"/>
  <c r="BO22" i="8"/>
  <c r="CG22" i="8" s="1"/>
  <c r="BY18" i="8"/>
  <c r="CQ18" i="8" s="1"/>
  <c r="DI18" i="8" s="1"/>
  <c r="EA18" i="8" s="1"/>
  <c r="BW7" i="8"/>
  <c r="CO7" i="8" s="1"/>
  <c r="DG7" i="8" s="1"/>
  <c r="DY7" i="8" s="1"/>
  <c r="BU17" i="8"/>
  <c r="CM17" i="8" s="1"/>
  <c r="DE17" i="8" s="1"/>
  <c r="DW17" i="8" s="1"/>
  <c r="BS9" i="8"/>
  <c r="BQ11" i="8"/>
  <c r="BO13" i="8"/>
  <c r="BQ15" i="8"/>
  <c r="CI15" i="8" s="1"/>
  <c r="DA15" i="8" s="1"/>
  <c r="DS15" i="8" s="1"/>
  <c r="BO19" i="8"/>
  <c r="CG19" i="8" s="1"/>
  <c r="CY19" i="8" s="1"/>
  <c r="DQ19" i="8" s="1"/>
  <c r="BU23" i="8"/>
  <c r="CM23" i="8" s="1"/>
  <c r="BX27" i="8"/>
  <c r="CP27" i="8" s="1"/>
  <c r="BU28" i="8"/>
  <c r="CM28" i="8" s="1"/>
  <c r="BS30" i="8"/>
  <c r="CK30" i="8" s="1"/>
  <c r="CC30" i="8"/>
  <c r="CU30" i="8" s="1"/>
  <c r="BT18" i="8"/>
  <c r="CL18" i="8" s="1"/>
  <c r="DD18" i="8" s="1"/>
  <c r="DV18" i="8" s="1"/>
  <c r="BN17" i="8"/>
  <c r="BY10" i="8"/>
  <c r="CQ10" i="8" s="1"/>
  <c r="DI10" i="8" s="1"/>
  <c r="EA10" i="8" s="1"/>
  <c r="CA14" i="8"/>
  <c r="CS14" i="8" s="1"/>
  <c r="DK14" i="8" s="1"/>
  <c r="EC14" i="8" s="1"/>
  <c r="BW16" i="8"/>
  <c r="CO16" i="8" s="1"/>
  <c r="DG16" i="8" s="1"/>
  <c r="DY16" i="8" s="1"/>
  <c r="BU20" i="8"/>
  <c r="CM20" i="8" s="1"/>
  <c r="DE20" i="8" s="1"/>
  <c r="DW20" i="8" s="1"/>
  <c r="BZ17" i="8"/>
  <c r="CR17" i="8" s="1"/>
  <c r="DJ17" i="8" s="1"/>
  <c r="EB17" i="8" s="1"/>
  <c r="CC10" i="8"/>
  <c r="CU10" i="8" s="1"/>
  <c r="DM10" i="8" s="1"/>
  <c r="EE10" i="8" s="1"/>
  <c r="BW14" i="8"/>
  <c r="CO14" i="8" s="1"/>
  <c r="DG14" i="8" s="1"/>
  <c r="DY14" i="8" s="1"/>
  <c r="BY20" i="8"/>
  <c r="CQ20" i="8" s="1"/>
  <c r="DI20" i="8" s="1"/>
  <c r="EA20" i="8" s="1"/>
  <c r="BN22" i="8"/>
  <c r="CF22" i="8" s="1"/>
  <c r="BV7" i="8"/>
  <c r="CN7" i="8" s="1"/>
  <c r="DF7" i="8" s="1"/>
  <c r="DX7" i="8" s="1"/>
  <c r="BZ13" i="8"/>
  <c r="CR13" i="8" s="1"/>
  <c r="DJ13" i="8" s="1"/>
  <c r="EB13" i="8" s="1"/>
  <c r="CC16" i="8"/>
  <c r="CU16" i="8" s="1"/>
  <c r="DM16" i="8" s="1"/>
  <c r="EE16" i="8" s="1"/>
  <c r="BR29" i="8"/>
  <c r="CJ29" i="8" s="1"/>
  <c r="BQ32" i="8"/>
  <c r="CI32" i="8" s="1"/>
  <c r="BO5" i="8"/>
  <c r="BU6" i="8"/>
  <c r="CM6" i="8" s="1"/>
  <c r="DE6" i="8" s="1"/>
  <c r="DW6" i="8" s="1"/>
  <c r="BQ8" i="8"/>
  <c r="BS10" i="8"/>
  <c r="BQ12" i="8"/>
  <c r="BU14" i="8"/>
  <c r="CM14" i="8" s="1"/>
  <c r="DE14" i="8" s="1"/>
  <c r="DW14" i="8" s="1"/>
  <c r="BQ16" i="8"/>
  <c r="BO20" i="8"/>
  <c r="CG20" i="8" s="1"/>
  <c r="CY20" i="8" s="1"/>
  <c r="DQ20" i="8" s="1"/>
  <c r="BU30" i="8"/>
  <c r="CM30" i="8" s="1"/>
  <c r="CA32" i="8"/>
  <c r="CS32" i="8" s="1"/>
  <c r="BY5" i="8"/>
  <c r="CQ5" i="8" s="1"/>
  <c r="DI5" i="8" s="1"/>
  <c r="EA5" i="8" s="1"/>
  <c r="BW6" i="8"/>
  <c r="CO6" i="8" s="1"/>
  <c r="DG6" i="8" s="1"/>
  <c r="DY6" i="8" s="1"/>
  <c r="BP13" i="8"/>
  <c r="BR19" i="8"/>
  <c r="CJ19" i="8" s="1"/>
  <c r="DB19" i="8" s="1"/>
  <c r="DT19" i="8" s="1"/>
  <c r="BU32" i="8"/>
  <c r="CM32" i="8" s="1"/>
  <c r="BQ6" i="8"/>
  <c r="BX9" i="8"/>
  <c r="CP9" i="8" s="1"/>
  <c r="DH9" i="8" s="1"/>
  <c r="DZ9" i="8" s="1"/>
  <c r="CC12" i="8"/>
  <c r="CU12" i="8" s="1"/>
  <c r="DM12" i="8" s="1"/>
  <c r="EE12" i="8" s="1"/>
  <c r="BT19" i="8"/>
  <c r="CL19" i="8" s="1"/>
  <c r="DD19" i="8" s="1"/>
  <c r="DV19" i="8" s="1"/>
  <c r="J8" i="8"/>
  <c r="K18" i="8"/>
  <c r="L29" i="8"/>
  <c r="M28" i="8"/>
  <c r="N32" i="8"/>
  <c r="O31" i="8"/>
  <c r="P30" i="8"/>
  <c r="Q18" i="8"/>
  <c r="C56" i="12"/>
  <c r="C58" i="12"/>
  <c r="CB23" i="8"/>
  <c r="CT23" i="8" s="1"/>
  <c r="BZ25" i="8"/>
  <c r="CR25" i="8" s="1"/>
  <c r="BU24" i="8"/>
  <c r="CM24" i="8" s="1"/>
  <c r="BN24" i="8"/>
  <c r="CF24" i="8" s="1"/>
  <c r="BO26" i="8"/>
  <c r="BQ29" i="8"/>
  <c r="CI29" i="8" s="1"/>
  <c r="BO31" i="8"/>
  <c r="CG31" i="8" s="1"/>
  <c r="CC22" i="8"/>
  <c r="CU22" i="8" s="1"/>
  <c r="CB5" i="8"/>
  <c r="CT5" i="8" s="1"/>
  <c r="DL5" i="8" s="1"/>
  <c r="ED5" i="8" s="1"/>
  <c r="BZ6" i="8"/>
  <c r="CR6" i="8" s="1"/>
  <c r="DJ6" i="8" s="1"/>
  <c r="EB6" i="8" s="1"/>
  <c r="CB8" i="8"/>
  <c r="CT8" i="8" s="1"/>
  <c r="DL8" i="8" s="1"/>
  <c r="ED8" i="8" s="1"/>
  <c r="CB10" i="8"/>
  <c r="CT10" i="8" s="1"/>
  <c r="DL10" i="8" s="1"/>
  <c r="ED10" i="8" s="1"/>
  <c r="BZ12" i="8"/>
  <c r="CR12" i="8" s="1"/>
  <c r="DJ12" i="8" s="1"/>
  <c r="EB12" i="8" s="1"/>
  <c r="CB14" i="8"/>
  <c r="CT14" i="8" s="1"/>
  <c r="DL14" i="8" s="1"/>
  <c r="ED14" i="8" s="1"/>
  <c r="BZ16" i="8"/>
  <c r="CR16" i="8" s="1"/>
  <c r="DJ16" i="8" s="1"/>
  <c r="EB16" i="8" s="1"/>
  <c r="BX20" i="8"/>
  <c r="CP20" i="8" s="1"/>
  <c r="DH20" i="8" s="1"/>
  <c r="DZ20" i="8" s="1"/>
  <c r="BN27" i="8"/>
  <c r="CF27" i="8" s="1"/>
  <c r="BO28" i="8"/>
  <c r="CG28" i="8" s="1"/>
  <c r="BS27" i="8"/>
  <c r="BT28" i="8"/>
  <c r="CL28" i="8" s="1"/>
  <c r="BR30" i="8"/>
  <c r="CJ30" i="8" s="1"/>
  <c r="BP32" i="8"/>
  <c r="CH32" i="8" s="1"/>
  <c r="BN5" i="8"/>
  <c r="CC18" i="8"/>
  <c r="CU18" i="8" s="1"/>
  <c r="DM18" i="8" s="1"/>
  <c r="EE18" i="8" s="1"/>
  <c r="CA7" i="8"/>
  <c r="CS7" i="8" s="1"/>
  <c r="DK7" i="8" s="1"/>
  <c r="EC7" i="8" s="1"/>
  <c r="BY17" i="8"/>
  <c r="CQ17" i="8" s="1"/>
  <c r="DI17" i="8" s="1"/>
  <c r="EA17" i="8" s="1"/>
  <c r="BW9" i="8"/>
  <c r="CO9" i="8" s="1"/>
  <c r="DG9" i="8" s="1"/>
  <c r="DY9" i="8" s="1"/>
  <c r="BU11" i="8"/>
  <c r="CM11" i="8" s="1"/>
  <c r="DE11" i="8" s="1"/>
  <c r="DW11" i="8" s="1"/>
  <c r="BS13" i="8"/>
  <c r="BU15" i="8"/>
  <c r="CM15" i="8" s="1"/>
  <c r="DE15" i="8" s="1"/>
  <c r="DW15" i="8" s="1"/>
  <c r="BS19" i="8"/>
  <c r="CK19" i="8" s="1"/>
  <c r="DC19" i="8" s="1"/>
  <c r="DU19" i="8" s="1"/>
  <c r="CC23" i="8"/>
  <c r="CU23" i="8" s="1"/>
  <c r="CB27" i="8"/>
  <c r="CT27" i="8" s="1"/>
  <c r="BY28" i="8"/>
  <c r="CQ28" i="8" s="1"/>
  <c r="BW30" i="8"/>
  <c r="CO30" i="8" s="1"/>
  <c r="BX31" i="8"/>
  <c r="CP31" i="8" s="1"/>
  <c r="CB18" i="8"/>
  <c r="CT18" i="8" s="1"/>
  <c r="DL18" i="8" s="1"/>
  <c r="ED18" i="8" s="1"/>
  <c r="BV17" i="8"/>
  <c r="CN17" i="8" s="1"/>
  <c r="DF17" i="8" s="1"/>
  <c r="DX17" i="8" s="1"/>
  <c r="BP11" i="8"/>
  <c r="BP15" i="8"/>
  <c r="BN19" i="8"/>
  <c r="CF19" i="8" s="1"/>
  <c r="CX19" i="8" s="1"/>
  <c r="DP19" i="8" s="1"/>
  <c r="CC20" i="8"/>
  <c r="CU20" i="8" s="1"/>
  <c r="DM20" i="8" s="1"/>
  <c r="EE20" i="8" s="1"/>
  <c r="CB11" i="8"/>
  <c r="CT11" i="8" s="1"/>
  <c r="DL11" i="8" s="1"/>
  <c r="ED11" i="8" s="1"/>
  <c r="CB15" i="8"/>
  <c r="CT15" i="8" s="1"/>
  <c r="DL15" i="8" s="1"/>
  <c r="ED15" i="8" s="1"/>
  <c r="BY30" i="8"/>
  <c r="CQ30" i="8" s="1"/>
  <c r="CA5" i="8"/>
  <c r="CS5" i="8" s="1"/>
  <c r="DK5" i="8" s="1"/>
  <c r="EC5" i="8" s="1"/>
  <c r="BU8" i="8"/>
  <c r="CM8" i="8" s="1"/>
  <c r="DE8" i="8" s="1"/>
  <c r="DW8" i="8" s="1"/>
  <c r="BP9" i="8"/>
  <c r="BY14" i="8"/>
  <c r="CQ14" i="8" s="1"/>
  <c r="DI14" i="8" s="1"/>
  <c r="EA14" i="8" s="1"/>
  <c r="CB19" i="8"/>
  <c r="CT19" i="8" s="1"/>
  <c r="DL19" i="8" s="1"/>
  <c r="ED19" i="8" s="1"/>
  <c r="BQ30" i="8"/>
  <c r="CI30" i="8" s="1"/>
  <c r="BY32" i="8"/>
  <c r="CQ32" i="8" s="1"/>
  <c r="BW5" i="8"/>
  <c r="CO5" i="8" s="1"/>
  <c r="DG5" i="8" s="1"/>
  <c r="DY5" i="8" s="1"/>
  <c r="CC6" i="8"/>
  <c r="CU6" i="8" s="1"/>
  <c r="DM6" i="8" s="1"/>
  <c r="EE6" i="8" s="1"/>
  <c r="BY8" i="8"/>
  <c r="CQ8" i="8" s="1"/>
  <c r="DI8" i="8" s="1"/>
  <c r="EA8" i="8" s="1"/>
  <c r="CA10" i="8"/>
  <c r="CS10" i="8" s="1"/>
  <c r="DK10" i="8" s="1"/>
  <c r="EC10" i="8" s="1"/>
  <c r="BY12" i="8"/>
  <c r="CQ12" i="8" s="1"/>
  <c r="DI12" i="8" s="1"/>
  <c r="EA12" i="8" s="1"/>
  <c r="CC14" i="8"/>
  <c r="CU14" i="8" s="1"/>
  <c r="DM14" i="8" s="1"/>
  <c r="EE14" i="8" s="1"/>
  <c r="BY16" i="8"/>
  <c r="CQ16" i="8" s="1"/>
  <c r="DI16" i="8" s="1"/>
  <c r="EA16" i="8" s="1"/>
  <c r="BW20" i="8"/>
  <c r="CO20" i="8" s="1"/>
  <c r="DG20" i="8" s="1"/>
  <c r="DY20" i="8" s="1"/>
  <c r="BT31" i="8"/>
  <c r="CL31" i="8" s="1"/>
  <c r="BX22" i="8"/>
  <c r="CP22" i="8" s="1"/>
  <c r="BP18" i="8"/>
  <c r="CH18" i="8" s="1"/>
  <c r="CZ18" i="8" s="1"/>
  <c r="DR18" i="8" s="1"/>
  <c r="BT7" i="8"/>
  <c r="BN9" i="8"/>
  <c r="BO14" i="8"/>
  <c r="CG14" i="8" s="1"/>
  <c r="CY14" i="8" s="1"/>
  <c r="DQ14" i="8" s="1"/>
  <c r="BQ20" i="8"/>
  <c r="CI20" i="8" s="1"/>
  <c r="DA20" i="8" s="1"/>
  <c r="DS20" i="8" s="1"/>
  <c r="BV22" i="8"/>
  <c r="CN22" i="8" s="1"/>
  <c r="BN7" i="8"/>
  <c r="BW10" i="8"/>
  <c r="CO10" i="8" s="1"/>
  <c r="DG10" i="8" s="1"/>
  <c r="DY10" i="8" s="1"/>
  <c r="BR13" i="8"/>
  <c r="BS20" i="8"/>
  <c r="CK20" i="8" s="1"/>
  <c r="DC20" i="8" s="1"/>
  <c r="DU20" i="8" s="1"/>
  <c r="F8" i="8"/>
  <c r="G18" i="8"/>
  <c r="H29" i="8"/>
  <c r="I28" i="8"/>
  <c r="J32" i="8"/>
  <c r="K31" i="8"/>
  <c r="L30" i="8"/>
  <c r="I18" i="8"/>
  <c r="C57" i="12"/>
  <c r="BW24" i="8"/>
  <c r="CO24" i="8" s="1"/>
  <c r="BP25" i="8"/>
  <c r="CA26" i="8"/>
  <c r="CS26" i="8" s="1"/>
  <c r="CA31" i="8"/>
  <c r="CS31" i="8" s="1"/>
  <c r="BW18" i="8"/>
  <c r="CO18" i="8" s="1"/>
  <c r="DG18" i="8" s="1"/>
  <c r="DY18" i="8" s="1"/>
  <c r="BW17" i="8"/>
  <c r="CO17" i="8" s="1"/>
  <c r="DG17" i="8" s="1"/>
  <c r="DY17" i="8" s="1"/>
  <c r="BW11" i="8"/>
  <c r="CO11" i="8" s="1"/>
  <c r="DG11" i="8" s="1"/>
  <c r="DY11" i="8" s="1"/>
  <c r="BW15" i="8"/>
  <c r="CO15" i="8" s="1"/>
  <c r="DG15" i="8" s="1"/>
  <c r="DY15" i="8" s="1"/>
  <c r="BY23" i="8"/>
  <c r="CQ23" i="8" s="1"/>
  <c r="BR24" i="8"/>
  <c r="CJ24" i="8" s="1"/>
  <c r="BO29" i="8"/>
  <c r="CG29" i="8" s="1"/>
  <c r="CB32" i="8"/>
  <c r="CT32" i="8" s="1"/>
  <c r="BX6" i="8"/>
  <c r="CP6" i="8" s="1"/>
  <c r="DH6" i="8" s="1"/>
  <c r="DZ6" i="8" s="1"/>
  <c r="BP12" i="8"/>
  <c r="BP16" i="8"/>
  <c r="BS25" i="8"/>
  <c r="CK25" i="8" s="1"/>
  <c r="BT29" i="8"/>
  <c r="CL29" i="8" s="1"/>
  <c r="CB22" i="8"/>
  <c r="CT22" i="8" s="1"/>
  <c r="BX15" i="8"/>
  <c r="CP15" i="8" s="1"/>
  <c r="DH15" i="8" s="1"/>
  <c r="DZ15" i="8" s="1"/>
  <c r="CB7" i="8"/>
  <c r="CT7" i="8" s="1"/>
  <c r="DL7" i="8" s="1"/>
  <c r="ED7" i="8" s="1"/>
  <c r="CA12" i="8"/>
  <c r="CS12" i="8" s="1"/>
  <c r="DK12" i="8" s="1"/>
  <c r="EC12" i="8" s="1"/>
  <c r="BM32" i="8"/>
  <c r="CE32" i="8" s="1"/>
  <c r="CC8" i="8"/>
  <c r="CU8" i="8" s="1"/>
  <c r="DM8" i="8" s="1"/>
  <c r="EE8" i="8" s="1"/>
  <c r="BV15" i="8"/>
  <c r="CN15" i="8" s="1"/>
  <c r="DF15" i="8" s="1"/>
  <c r="DX15" i="8" s="1"/>
  <c r="BP31" i="8"/>
  <c r="CH31" i="8" s="1"/>
  <c r="BN18" i="8"/>
  <c r="CF18" i="8" s="1"/>
  <c r="CX18" i="8" s="1"/>
  <c r="DP18" i="8" s="1"/>
  <c r="BP17" i="8"/>
  <c r="BR11" i="8"/>
  <c r="BR15" i="8"/>
  <c r="CA28" i="8"/>
  <c r="CS28" i="8" s="1"/>
  <c r="BP22" i="8"/>
  <c r="CH22" i="8" s="1"/>
  <c r="BS8" i="8"/>
  <c r="BT15" i="8"/>
  <c r="BS5" i="8"/>
  <c r="BV11" i="8"/>
  <c r="CN11" i="8" s="1"/>
  <c r="DF11" i="8" s="1"/>
  <c r="DX11" i="8" s="1"/>
  <c r="R8" i="8"/>
  <c r="C18" i="8"/>
  <c r="E28" i="8"/>
  <c r="G31" i="8"/>
  <c r="R29" i="8"/>
  <c r="C28" i="8"/>
  <c r="E31" i="8"/>
  <c r="K8" i="8"/>
  <c r="Q29" i="8"/>
  <c r="S32" i="8"/>
  <c r="D31" i="8"/>
  <c r="M8" i="8"/>
  <c r="N18" i="8"/>
  <c r="O29" i="8"/>
  <c r="L28" i="8"/>
  <c r="M32" i="8"/>
  <c r="N31" i="8"/>
  <c r="O30" i="8"/>
  <c r="P8" i="8"/>
  <c r="M18" i="8"/>
  <c r="O28" i="8"/>
  <c r="Q31" i="8"/>
  <c r="S8" i="8"/>
  <c r="E29" i="8"/>
  <c r="G32" i="8"/>
  <c r="I30" i="8"/>
  <c r="C61" i="12"/>
  <c r="CA24" i="8"/>
  <c r="CS24" i="8" s="1"/>
  <c r="C29" i="8"/>
  <c r="AA29" i="8" s="1"/>
  <c r="BR23" i="8"/>
  <c r="CJ23" i="8" s="1"/>
  <c r="CC25" i="8"/>
  <c r="CU25" i="8" s="1"/>
  <c r="CC29" i="8"/>
  <c r="CU29" i="8" s="1"/>
  <c r="BQ22" i="8"/>
  <c r="CI22" i="8" s="1"/>
  <c r="BY7" i="8"/>
  <c r="CQ7" i="8" s="1"/>
  <c r="DI7" i="8" s="1"/>
  <c r="EA7" i="8" s="1"/>
  <c r="BY9" i="8"/>
  <c r="CQ9" i="8" s="1"/>
  <c r="DI9" i="8" s="1"/>
  <c r="EA9" i="8" s="1"/>
  <c r="BY13" i="8"/>
  <c r="CQ13" i="8" s="1"/>
  <c r="DI13" i="8" s="1"/>
  <c r="EA13" i="8" s="1"/>
  <c r="BU19" i="8"/>
  <c r="CM19" i="8" s="1"/>
  <c r="DE19" i="8" s="1"/>
  <c r="DW19" i="8" s="1"/>
  <c r="BZ27" i="8"/>
  <c r="CR27" i="8" s="1"/>
  <c r="BQ26" i="8"/>
  <c r="BM31" i="8"/>
  <c r="CE31" i="8" s="1"/>
  <c r="BZ5" i="8"/>
  <c r="CR5" i="8" s="1"/>
  <c r="DJ5" i="8" s="1"/>
  <c r="EB5" i="8" s="1"/>
  <c r="BV8" i="8"/>
  <c r="CN8" i="8" s="1"/>
  <c r="DF8" i="8" s="1"/>
  <c r="DX8" i="8" s="1"/>
  <c r="BR10" i="8"/>
  <c r="BN14" i="8"/>
  <c r="BN20" i="8"/>
  <c r="CF20" i="8" s="1"/>
  <c r="CX20" i="8" s="1"/>
  <c r="DP20" i="8" s="1"/>
  <c r="BV26" i="8"/>
  <c r="CN26" i="8" s="1"/>
  <c r="BR31" i="8"/>
  <c r="CJ31" i="8" s="1"/>
  <c r="BP7" i="8"/>
  <c r="BW12" i="8"/>
  <c r="CO12" i="8" s="1"/>
  <c r="DG12" i="8" s="1"/>
  <c r="DY12" i="8" s="1"/>
  <c r="BV19" i="8"/>
  <c r="CN19" i="8" s="1"/>
  <c r="DF19" i="8" s="1"/>
  <c r="DX19" i="8" s="1"/>
  <c r="BV9" i="8"/>
  <c r="CN9" i="8" s="1"/>
  <c r="DF9" i="8" s="1"/>
  <c r="DX9" i="8" s="1"/>
  <c r="CA16" i="8"/>
  <c r="CS16" i="8" s="1"/>
  <c r="DK16" i="8" s="1"/>
  <c r="EC16" i="8" s="1"/>
  <c r="BZ18" i="8"/>
  <c r="CR18" i="8" s="1"/>
  <c r="DJ18" i="8" s="1"/>
  <c r="EB18" i="8" s="1"/>
  <c r="BO10" i="8"/>
  <c r="CA20" i="8"/>
  <c r="CS20" i="8" s="1"/>
  <c r="DK20" i="8" s="1"/>
  <c r="EC20" i="8" s="1"/>
  <c r="BZ22" i="8"/>
  <c r="CR22" i="8" s="1"/>
  <c r="BR7" i="8"/>
  <c r="BT9" i="8"/>
  <c r="BN13" i="8"/>
  <c r="BP19" i="8"/>
  <c r="CH19" i="8" s="1"/>
  <c r="CZ19" i="8" s="1"/>
  <c r="DR19" i="8" s="1"/>
  <c r="CB31" i="8"/>
  <c r="CT31" i="8" s="1"/>
  <c r="BX18" i="8"/>
  <c r="CP18" i="8" s="1"/>
  <c r="DH18" i="8" s="1"/>
  <c r="DZ18" i="8" s="1"/>
  <c r="BT11" i="8"/>
  <c r="CL11" i="8" s="1"/>
  <c r="DD11" i="8" s="1"/>
  <c r="DV11" i="8" s="1"/>
  <c r="BZ29" i="8"/>
  <c r="CR29" i="8" s="1"/>
  <c r="CB17" i="8"/>
  <c r="CT17" i="8" s="1"/>
  <c r="DL17" i="8" s="1"/>
  <c r="ED17" i="8" s="1"/>
  <c r="BQ14" i="8"/>
  <c r="CI14" i="8" s="1"/>
  <c r="DA14" i="8" s="1"/>
  <c r="DS14" i="8" s="1"/>
  <c r="S18" i="8"/>
  <c r="D29" i="8"/>
  <c r="F32" i="8"/>
  <c r="H30" i="8"/>
  <c r="S28" i="8"/>
  <c r="D32" i="8"/>
  <c r="F30" i="8"/>
  <c r="L18" i="8"/>
  <c r="R28" i="8"/>
  <c r="C32" i="8"/>
  <c r="AA32" i="8" s="1"/>
  <c r="E30" i="8"/>
  <c r="E8" i="8"/>
  <c r="F18" i="8"/>
  <c r="G29" i="8"/>
  <c r="D28" i="8"/>
  <c r="E32" i="8"/>
  <c r="F31" i="8"/>
  <c r="G30" i="8"/>
  <c r="H8" i="8"/>
  <c r="N29" i="8"/>
  <c r="P32" i="8"/>
  <c r="R30" i="8"/>
  <c r="D18" i="8"/>
  <c r="F28" i="8"/>
  <c r="H31" i="8"/>
  <c r="BO23" i="8"/>
  <c r="CG23" i="8" s="1"/>
  <c r="BV23" i="8"/>
  <c r="CN23" i="8" s="1"/>
  <c r="BQ27" i="8"/>
  <c r="BP30" i="8"/>
  <c r="CH30" i="8" s="1"/>
  <c r="BM22" i="8"/>
  <c r="CE22" i="8" s="1"/>
  <c r="CC7" i="8"/>
  <c r="CU7" i="8" s="1"/>
  <c r="DM7" i="8" s="1"/>
  <c r="EE7" i="8" s="1"/>
  <c r="CC9" i="8"/>
  <c r="CU9" i="8" s="1"/>
  <c r="DM9" i="8" s="1"/>
  <c r="EE9" i="8" s="1"/>
  <c r="CC13" i="8"/>
  <c r="CU13" i="8" s="1"/>
  <c r="DM13" i="8" s="1"/>
  <c r="EE13" i="8" s="1"/>
  <c r="BY19" i="8"/>
  <c r="CQ19" i="8" s="1"/>
  <c r="DI19" i="8" s="1"/>
  <c r="EA19" i="8" s="1"/>
  <c r="BP26" i="8"/>
  <c r="BU26" i="8"/>
  <c r="CM26" i="8" s="1"/>
  <c r="BQ31" i="8"/>
  <c r="CI31" i="8" s="1"/>
  <c r="BM18" i="8"/>
  <c r="CE18" i="8" s="1"/>
  <c r="CW18" i="8" s="1"/>
  <c r="DO18" i="8" s="1"/>
  <c r="BZ8" i="8"/>
  <c r="CR8" i="8" s="1"/>
  <c r="DJ8" i="8" s="1"/>
  <c r="EB8" i="8" s="1"/>
  <c r="BV10" i="8"/>
  <c r="CN10" i="8" s="1"/>
  <c r="DF10" i="8" s="1"/>
  <c r="DX10" i="8" s="1"/>
  <c r="BR14" i="8"/>
  <c r="BR20" i="8"/>
  <c r="CJ20" i="8" s="1"/>
  <c r="DB20" i="8" s="1"/>
  <c r="DT20" i="8" s="1"/>
  <c r="BZ26" i="8"/>
  <c r="CR26" i="8" s="1"/>
  <c r="BS28" i="8"/>
  <c r="CK28" i="8" s="1"/>
  <c r="BX7" i="8"/>
  <c r="CP7" i="8" s="1"/>
  <c r="DH7" i="8" s="1"/>
  <c r="DZ7" i="8" s="1"/>
  <c r="BT13" i="8"/>
  <c r="BM20" i="8"/>
  <c r="CE20" i="8" s="1"/>
  <c r="CW20" i="8" s="1"/>
  <c r="DO20" i="8" s="1"/>
  <c r="BT25" i="8"/>
  <c r="CL25" i="8" s="1"/>
  <c r="CA17" i="8"/>
  <c r="CS17" i="8" s="1"/>
  <c r="DK17" i="8" s="1"/>
  <c r="EC17" i="8" s="1"/>
  <c r="BZ24" i="8"/>
  <c r="CR24" i="8" s="1"/>
  <c r="BX29" i="8"/>
  <c r="CP29" i="8" s="1"/>
  <c r="CA8" i="8"/>
  <c r="CS8" i="8" s="1"/>
  <c r="DK8" i="8" s="1"/>
  <c r="EC8" i="8" s="1"/>
  <c r="CC32" i="8"/>
  <c r="CU32" i="8" s="1"/>
  <c r="BU16" i="8"/>
  <c r="CM16" i="8" s="1"/>
  <c r="DE16" i="8" s="1"/>
  <c r="DW16" i="8" s="1"/>
  <c r="BV18" i="8"/>
  <c r="CN18" i="8" s="1"/>
  <c r="DF18" i="8" s="1"/>
  <c r="DX18" i="8" s="1"/>
  <c r="BZ11" i="8"/>
  <c r="CR11" i="8" s="1"/>
  <c r="DJ11" i="8" s="1"/>
  <c r="EB11" i="8" s="1"/>
  <c r="BV29" i="8"/>
  <c r="CN29" i="8" s="1"/>
  <c r="BR17" i="8"/>
  <c r="CJ17" i="8" s="1"/>
  <c r="DB17" i="8" s="1"/>
  <c r="DT17" i="8" s="1"/>
  <c r="BR18" i="8"/>
  <c r="CJ18" i="8" s="1"/>
  <c r="DB18" i="8" s="1"/>
  <c r="DT18" i="8" s="1"/>
  <c r="N8" i="8"/>
  <c r="R32" i="8"/>
  <c r="J29" i="8"/>
  <c r="N30" i="8"/>
  <c r="I29" i="8"/>
  <c r="M30" i="8"/>
  <c r="J18" i="8"/>
  <c r="H28" i="8"/>
  <c r="J31" i="8"/>
  <c r="L8" i="8"/>
  <c r="G28" i="8"/>
  <c r="G8" i="8"/>
  <c r="P31" i="8"/>
  <c r="Q30" i="8"/>
  <c r="CA15" i="8"/>
  <c r="CS15" i="8" s="1"/>
  <c r="DK15" i="8" s="1"/>
  <c r="EC15" i="8" s="1"/>
  <c r="BT16" i="8"/>
  <c r="BX13" i="8"/>
  <c r="CP13" i="8" s="1"/>
  <c r="DH13" i="8" s="1"/>
  <c r="DZ13" i="8" s="1"/>
  <c r="BZ31" i="8"/>
  <c r="CR31" i="8" s="1"/>
  <c r="BZ15" i="8"/>
  <c r="CR15" i="8" s="1"/>
  <c r="DJ15" i="8" s="1"/>
  <c r="EB15" i="8" s="1"/>
  <c r="BS16" i="8"/>
  <c r="P29" i="8"/>
  <c r="L32" i="8"/>
  <c r="K32" i="8"/>
  <c r="K29" i="8"/>
  <c r="K30" i="8"/>
  <c r="I31" i="8"/>
  <c r="CA18" i="8"/>
  <c r="CS18" i="8" s="1"/>
  <c r="DK18" i="8" s="1"/>
  <c r="EC18" i="8" s="1"/>
  <c r="CB6" i="8"/>
  <c r="CT6" i="8" s="1"/>
  <c r="DL6" i="8" s="1"/>
  <c r="ED6" i="8" s="1"/>
  <c r="BO16" i="8"/>
  <c r="BN11" i="8"/>
  <c r="CB9" i="8"/>
  <c r="CT9" i="8" s="1"/>
  <c r="DL9" i="8" s="1"/>
  <c r="ED9" i="8" s="1"/>
  <c r="BO6" i="8"/>
  <c r="BN15" i="8"/>
  <c r="D30" i="8"/>
  <c r="H18" i="8"/>
  <c r="R18" i="8"/>
  <c r="C30" i="8"/>
  <c r="J30" i="8"/>
  <c r="BN28" i="8"/>
  <c r="CF28" i="8" s="1"/>
  <c r="CA11" i="8"/>
  <c r="CS11" i="8" s="1"/>
  <c r="DK11" i="8" s="1"/>
  <c r="EC11" i="8" s="1"/>
  <c r="BS29" i="8"/>
  <c r="CK29" i="8" s="1"/>
  <c r="BT12" i="8"/>
  <c r="BT22" i="8"/>
  <c r="CL22" i="8" s="1"/>
  <c r="BU10" i="8"/>
  <c r="CM10" i="8" s="1"/>
  <c r="DE10" i="8" s="1"/>
  <c r="DW10" i="8" s="1"/>
  <c r="BY6" i="8"/>
  <c r="CQ6" i="8" s="1"/>
  <c r="DI6" i="8" s="1"/>
  <c r="EA6" i="8" s="1"/>
  <c r="BW28" i="8"/>
  <c r="CO28" i="8" s="1"/>
  <c r="BZ7" i="8"/>
  <c r="CR7" i="8" s="1"/>
  <c r="DJ7" i="8" s="1"/>
  <c r="EB7" i="8" s="1"/>
  <c r="BV13" i="8"/>
  <c r="CN13" i="8" s="1"/>
  <c r="DF13" i="8" s="1"/>
  <c r="DX13" i="8" s="1"/>
  <c r="BS32" i="8"/>
  <c r="CK32" i="8" s="1"/>
  <c r="BS12" i="8"/>
  <c r="O18" i="8"/>
  <c r="S31" i="8"/>
  <c r="K28" i="8"/>
  <c r="O8" i="8"/>
  <c r="J28" i="8"/>
  <c r="Q8" i="8"/>
  <c r="S29" i="8"/>
  <c r="Q32" i="8"/>
  <c r="S30" i="8"/>
  <c r="D8" i="8"/>
  <c r="H32" i="8"/>
  <c r="M29" i="8"/>
  <c r="BN32" i="8"/>
  <c r="CF32" i="8" s="1"/>
  <c r="CA22" i="8"/>
  <c r="CS22" i="8" s="1"/>
  <c r="BR9" i="8"/>
  <c r="BT17" i="8"/>
  <c r="CL17" i="8" s="1"/>
  <c r="DD17" i="8" s="1"/>
  <c r="DV17" i="8" s="1"/>
  <c r="BX17" i="8"/>
  <c r="CP17" i="8" s="1"/>
  <c r="DH17" i="8" s="1"/>
  <c r="DZ17" i="8" s="1"/>
  <c r="BQ5" i="8"/>
  <c r="BU12" i="8"/>
  <c r="CM12" i="8" s="1"/>
  <c r="DE12" i="8" s="1"/>
  <c r="DW12" i="8" s="1"/>
  <c r="C31" i="8"/>
  <c r="AA31" i="8" s="1"/>
  <c r="P18" i="8"/>
  <c r="I8" i="8"/>
  <c r="I32" i="8"/>
  <c r="E18" i="8"/>
  <c r="N28" i="8"/>
  <c r="BP24" i="8"/>
  <c r="CH24" i="8" s="1"/>
  <c r="CA25" i="8"/>
  <c r="CS25" i="8" s="1"/>
  <c r="BZ19" i="8"/>
  <c r="CR19" i="8" s="1"/>
  <c r="DJ19" i="8" s="1"/>
  <c r="EB19" i="8" s="1"/>
  <c r="BR22" i="8"/>
  <c r="CJ22" i="8" s="1"/>
  <c r="BX19" i="8"/>
  <c r="CP19" i="8" s="1"/>
  <c r="DH19" i="8" s="1"/>
  <c r="DZ19" i="8" s="1"/>
  <c r="BV31" i="8"/>
  <c r="CN31" i="8" s="1"/>
  <c r="Q28" i="8"/>
  <c r="M31" i="8"/>
  <c r="L31" i="8"/>
  <c r="P28" i="8"/>
  <c r="R31" i="8"/>
  <c r="F29" i="8"/>
  <c r="O32" i="8"/>
  <c r="C9" i="8"/>
  <c r="V73" i="8"/>
  <c r="S71" i="8"/>
  <c r="J71" i="8"/>
  <c r="R73" i="8"/>
  <c r="M73" i="8"/>
  <c r="I73" i="8"/>
  <c r="V71" i="8"/>
  <c r="Q71" i="8"/>
  <c r="F71" i="8"/>
  <c r="S69" i="8"/>
  <c r="O69" i="8"/>
  <c r="K69" i="8"/>
  <c r="G69" i="8"/>
  <c r="T67" i="8"/>
  <c r="P67" i="8"/>
  <c r="L67" i="8"/>
  <c r="H67" i="8"/>
  <c r="U65" i="8"/>
  <c r="Q65" i="8"/>
  <c r="M65" i="8"/>
  <c r="I65" i="8"/>
  <c r="V63" i="8"/>
  <c r="R63" i="8"/>
  <c r="N63" i="8"/>
  <c r="J63" i="8"/>
  <c r="F63" i="8"/>
  <c r="S61" i="8"/>
  <c r="O61" i="8"/>
  <c r="K61" i="8"/>
  <c r="G61" i="8"/>
  <c r="T59" i="8"/>
  <c r="P59" i="8"/>
  <c r="L59" i="8"/>
  <c r="H59" i="8"/>
  <c r="U57" i="8"/>
  <c r="Q57" i="8"/>
  <c r="M57" i="8"/>
  <c r="I57" i="8"/>
  <c r="V55" i="8"/>
  <c r="R55" i="8"/>
  <c r="N55" i="8"/>
  <c r="J55" i="8"/>
  <c r="F55" i="8"/>
  <c r="S53" i="8"/>
  <c r="O53" i="8"/>
  <c r="K53" i="8"/>
  <c r="G53" i="8"/>
  <c r="T51" i="8"/>
  <c r="P51" i="8"/>
  <c r="L51" i="8"/>
  <c r="H51" i="8"/>
  <c r="U49" i="8"/>
  <c r="Q49" i="8"/>
  <c r="M49" i="8"/>
  <c r="I49" i="8"/>
  <c r="U73" i="8"/>
  <c r="O71" i="8"/>
  <c r="K71" i="8"/>
  <c r="P73" i="8"/>
  <c r="L73" i="8"/>
  <c r="H73" i="8"/>
  <c r="U71" i="8"/>
  <c r="P71" i="8"/>
  <c r="V69" i="8"/>
  <c r="R69" i="8"/>
  <c r="N69" i="8"/>
  <c r="J69" i="8"/>
  <c r="F69" i="8"/>
  <c r="S67" i="8"/>
  <c r="O67" i="8"/>
  <c r="K67" i="8"/>
  <c r="G67" i="8"/>
  <c r="T65" i="8"/>
  <c r="P65" i="8"/>
  <c r="L65" i="8"/>
  <c r="H65" i="8"/>
  <c r="U63" i="8"/>
  <c r="Q63" i="8"/>
  <c r="M63" i="8"/>
  <c r="I63" i="8"/>
  <c r="V61" i="8"/>
  <c r="R61" i="8"/>
  <c r="N61" i="8"/>
  <c r="J61" i="8"/>
  <c r="T73" i="8"/>
  <c r="H71" i="8"/>
  <c r="L71" i="8"/>
  <c r="K73" i="8"/>
  <c r="T71" i="8"/>
  <c r="U69" i="8"/>
  <c r="M69" i="8"/>
  <c r="R67" i="8"/>
  <c r="J67" i="8"/>
  <c r="O65" i="8"/>
  <c r="G65" i="8"/>
  <c r="P63" i="8"/>
  <c r="H63" i="8"/>
  <c r="Q61" i="8"/>
  <c r="I61" i="8"/>
  <c r="U59" i="8"/>
  <c r="O59" i="8"/>
  <c r="J59" i="8"/>
  <c r="V57" i="8"/>
  <c r="P57" i="8"/>
  <c r="K57" i="8"/>
  <c r="F57" i="8"/>
  <c r="Q55" i="8"/>
  <c r="L55" i="8"/>
  <c r="G55" i="8"/>
  <c r="R53" i="8"/>
  <c r="M53" i="8"/>
  <c r="H53" i="8"/>
  <c r="S51" i="8"/>
  <c r="N51" i="8"/>
  <c r="I51" i="8"/>
  <c r="T49" i="8"/>
  <c r="O49" i="8"/>
  <c r="J49" i="8"/>
  <c r="U47" i="8"/>
  <c r="V75" i="8"/>
  <c r="I71" i="8"/>
  <c r="G73" i="8"/>
  <c r="Q69" i="8"/>
  <c r="N67" i="8"/>
  <c r="S65" i="8"/>
  <c r="T63" i="8"/>
  <c r="L63" i="8"/>
  <c r="M61" i="8"/>
  <c r="R59" i="8"/>
  <c r="Q73" i="8"/>
  <c r="S73" i="8"/>
  <c r="J73" i="8"/>
  <c r="R71" i="8"/>
  <c r="T69" i="8"/>
  <c r="L69" i="8"/>
  <c r="Q67" i="8"/>
  <c r="I67" i="8"/>
  <c r="V65" i="8"/>
  <c r="N65" i="8"/>
  <c r="F65" i="8"/>
  <c r="O63" i="8"/>
  <c r="G63" i="8"/>
  <c r="P61" i="8"/>
  <c r="H61" i="8"/>
  <c r="S59" i="8"/>
  <c r="N59" i="8"/>
  <c r="I59" i="8"/>
  <c r="T57" i="8"/>
  <c r="O57" i="8"/>
  <c r="J57" i="8"/>
  <c r="U55" i="8"/>
  <c r="P55" i="8"/>
  <c r="K55" i="8"/>
  <c r="V53" i="8"/>
  <c r="Q53" i="8"/>
  <c r="L53" i="8"/>
  <c r="F53" i="8"/>
  <c r="R51" i="8"/>
  <c r="M51" i="8"/>
  <c r="G51" i="8"/>
  <c r="S49" i="8"/>
  <c r="N49" i="8"/>
  <c r="H49" i="8"/>
  <c r="V47" i="8"/>
  <c r="O73" i="8"/>
  <c r="N71" i="8"/>
  <c r="I69" i="8"/>
  <c r="V67" i="8"/>
  <c r="F67" i="8"/>
  <c r="K65" i="8"/>
  <c r="U61" i="8"/>
  <c r="F61" i="8"/>
  <c r="F73" i="8"/>
  <c r="R65" i="8"/>
  <c r="T61" i="8"/>
  <c r="M59" i="8"/>
  <c r="S57" i="8"/>
  <c r="H57" i="8"/>
  <c r="O55" i="8"/>
  <c r="U53" i="8"/>
  <c r="J53" i="8"/>
  <c r="Q51" i="8"/>
  <c r="F51" i="8"/>
  <c r="L49" i="8"/>
  <c r="U75" i="8"/>
  <c r="G71" i="8"/>
  <c r="U67" i="8"/>
  <c r="J65" i="8"/>
  <c r="L61" i="8"/>
  <c r="K59" i="8"/>
  <c r="R57" i="8"/>
  <c r="G57" i="8"/>
  <c r="M55" i="8"/>
  <c r="T53" i="8"/>
  <c r="I53" i="8"/>
  <c r="O51" i="8"/>
  <c r="V49" i="8"/>
  <c r="K49" i="8"/>
  <c r="M71" i="8"/>
  <c r="P69" i="8"/>
  <c r="M67" i="8"/>
  <c r="S63" i="8"/>
  <c r="V59" i="8"/>
  <c r="G59" i="8"/>
  <c r="N57" i="8"/>
  <c r="T55" i="8"/>
  <c r="I55" i="8"/>
  <c r="P53" i="8"/>
  <c r="V51" i="8"/>
  <c r="K51" i="8"/>
  <c r="R49" i="8"/>
  <c r="G49" i="8"/>
  <c r="T47" i="8"/>
  <c r="N73" i="8"/>
  <c r="H69" i="8"/>
  <c r="K63" i="8"/>
  <c r="Q59" i="8"/>
  <c r="F59" i="8"/>
  <c r="L57" i="8"/>
  <c r="S55" i="8"/>
  <c r="H55" i="8"/>
  <c r="N53" i="8"/>
  <c r="U51" i="8"/>
  <c r="J51" i="8"/>
  <c r="P49" i="8"/>
  <c r="F49" i="8"/>
  <c r="T75" i="8"/>
  <c r="L5" i="8"/>
  <c r="O23" i="8"/>
  <c r="L23" i="8"/>
  <c r="R23" i="8"/>
  <c r="M23" i="8"/>
  <c r="N23" i="8"/>
  <c r="K23" i="8"/>
  <c r="E23" i="8"/>
  <c r="D23" i="8"/>
  <c r="Q23" i="8"/>
  <c r="P23" i="8"/>
  <c r="S23" i="8"/>
  <c r="G23" i="8"/>
  <c r="F23" i="8"/>
  <c r="I23" i="8"/>
  <c r="J23" i="8"/>
  <c r="C23" i="8"/>
  <c r="AA23" i="8" s="1"/>
  <c r="H23" i="8"/>
  <c r="R354" i="5"/>
  <c r="R368" i="5"/>
  <c r="R369" i="5"/>
  <c r="R367" i="5"/>
  <c r="R356" i="5"/>
  <c r="R362" i="5"/>
  <c r="R360" i="5"/>
  <c r="R361" i="5"/>
  <c r="R359" i="5"/>
  <c r="R366" i="5"/>
  <c r="R364" i="5"/>
  <c r="R365" i="5"/>
  <c r="R363" i="5"/>
  <c r="R358" i="5"/>
  <c r="R357" i="5"/>
  <c r="R355" i="5"/>
  <c r="S47" i="8"/>
  <c r="H75" i="8"/>
  <c r="L75" i="8"/>
  <c r="P75" i="8"/>
  <c r="S75" i="8"/>
  <c r="F75" i="8"/>
  <c r="J75" i="8"/>
  <c r="N75" i="8"/>
  <c r="R75" i="8"/>
  <c r="G75" i="8"/>
  <c r="O75" i="8"/>
  <c r="M75" i="8"/>
  <c r="I75" i="8"/>
  <c r="Q75" i="8"/>
  <c r="K75" i="8"/>
  <c r="C11" i="8"/>
  <c r="C22" i="8"/>
  <c r="C27" i="8"/>
  <c r="C6" i="8"/>
  <c r="C25" i="8"/>
  <c r="C16" i="8"/>
  <c r="D16" i="8"/>
  <c r="G22" i="8"/>
  <c r="K22" i="8"/>
  <c r="O22" i="8"/>
  <c r="S22" i="8"/>
  <c r="D22" i="8"/>
  <c r="H22" i="8"/>
  <c r="L22" i="8"/>
  <c r="P22" i="8"/>
  <c r="F24" i="8"/>
  <c r="J24" i="8"/>
  <c r="N24" i="8"/>
  <c r="R24" i="8"/>
  <c r="D25" i="8"/>
  <c r="H25" i="8"/>
  <c r="L25" i="8"/>
  <c r="P25" i="8"/>
  <c r="D27" i="8"/>
  <c r="H27" i="8"/>
  <c r="L27" i="8"/>
  <c r="P27" i="8"/>
  <c r="F26" i="8"/>
  <c r="J26" i="8"/>
  <c r="N26" i="8"/>
  <c r="R26" i="8"/>
  <c r="E22" i="8"/>
  <c r="I22" i="8"/>
  <c r="M22" i="8"/>
  <c r="Q22" i="8"/>
  <c r="C24" i="8"/>
  <c r="G24" i="8"/>
  <c r="K24" i="8"/>
  <c r="O24" i="8"/>
  <c r="S24" i="8"/>
  <c r="E25" i="8"/>
  <c r="I25" i="8"/>
  <c r="M25" i="8"/>
  <c r="Q25" i="8"/>
  <c r="E27" i="8"/>
  <c r="I27" i="8"/>
  <c r="M27" i="8"/>
  <c r="Q27" i="8"/>
  <c r="C26" i="8"/>
  <c r="G26" i="8"/>
  <c r="K26" i="8"/>
  <c r="O26" i="8"/>
  <c r="F22" i="8"/>
  <c r="J22" i="8"/>
  <c r="N22" i="8"/>
  <c r="R22" i="8"/>
  <c r="D24" i="8"/>
  <c r="H24" i="8"/>
  <c r="L24" i="8"/>
  <c r="P24" i="8"/>
  <c r="F25" i="8"/>
  <c r="J25" i="8"/>
  <c r="N25" i="8"/>
  <c r="R25" i="8"/>
  <c r="F27" i="8"/>
  <c r="J27" i="8"/>
  <c r="N27" i="8"/>
  <c r="R27" i="8"/>
  <c r="D26" i="8"/>
  <c r="H26" i="8"/>
  <c r="L26" i="8"/>
  <c r="P26" i="8"/>
  <c r="I24" i="8"/>
  <c r="G25" i="8"/>
  <c r="G27" i="8"/>
  <c r="Q26" i="8"/>
  <c r="F5" i="8"/>
  <c r="J5" i="8"/>
  <c r="N5" i="8"/>
  <c r="R5" i="8"/>
  <c r="F6" i="8"/>
  <c r="J6" i="8"/>
  <c r="N6" i="8"/>
  <c r="R6" i="8"/>
  <c r="C7" i="8"/>
  <c r="G7" i="8"/>
  <c r="K7" i="8"/>
  <c r="O7" i="8"/>
  <c r="S7" i="8"/>
  <c r="D17" i="8"/>
  <c r="H17" i="8"/>
  <c r="L17" i="8"/>
  <c r="P17" i="8"/>
  <c r="F9" i="8"/>
  <c r="J9" i="8"/>
  <c r="N9" i="8"/>
  <c r="R9" i="8"/>
  <c r="M24" i="8"/>
  <c r="K25" i="8"/>
  <c r="K27" i="8"/>
  <c r="E26" i="8"/>
  <c r="S26" i="8"/>
  <c r="C5" i="8"/>
  <c r="G5" i="8"/>
  <c r="K5" i="8"/>
  <c r="O5" i="8"/>
  <c r="S5" i="8"/>
  <c r="G6" i="8"/>
  <c r="K6" i="8"/>
  <c r="O6" i="8"/>
  <c r="S6" i="8"/>
  <c r="D7" i="8"/>
  <c r="H7" i="8"/>
  <c r="L7" i="8"/>
  <c r="P7" i="8"/>
  <c r="E17" i="8"/>
  <c r="I17" i="8"/>
  <c r="M17" i="8"/>
  <c r="Q17" i="8"/>
  <c r="Q24" i="8"/>
  <c r="O25" i="8"/>
  <c r="O27" i="8"/>
  <c r="I26" i="8"/>
  <c r="D5" i="8"/>
  <c r="H5" i="8"/>
  <c r="P5" i="8"/>
  <c r="D6" i="8"/>
  <c r="H6" i="8"/>
  <c r="L6" i="8"/>
  <c r="P6" i="8"/>
  <c r="E7" i="8"/>
  <c r="I7" i="8"/>
  <c r="M7" i="8"/>
  <c r="Q7" i="8"/>
  <c r="F17" i="8"/>
  <c r="J17" i="8"/>
  <c r="N17" i="8"/>
  <c r="R17" i="8"/>
  <c r="D9" i="8"/>
  <c r="H9" i="8"/>
  <c r="L9" i="8"/>
  <c r="P9" i="8"/>
  <c r="E24" i="8"/>
  <c r="S25" i="8"/>
  <c r="S27" i="8"/>
  <c r="M26" i="8"/>
  <c r="E5" i="8"/>
  <c r="I5" i="8"/>
  <c r="M5" i="8"/>
  <c r="Q5" i="8"/>
  <c r="E6" i="8"/>
  <c r="I6" i="8"/>
  <c r="M6" i="8"/>
  <c r="Q6" i="8"/>
  <c r="F7" i="8"/>
  <c r="J7" i="8"/>
  <c r="N7" i="8"/>
  <c r="R7" i="8"/>
  <c r="C17" i="8"/>
  <c r="G17" i="8"/>
  <c r="K17" i="8"/>
  <c r="O17" i="8"/>
  <c r="S17" i="8"/>
  <c r="E9" i="8"/>
  <c r="M9" i="8"/>
  <c r="F10" i="8"/>
  <c r="J10" i="8"/>
  <c r="N10" i="8"/>
  <c r="R10" i="8"/>
  <c r="G11" i="8"/>
  <c r="K11" i="8"/>
  <c r="O11" i="8"/>
  <c r="S11" i="8"/>
  <c r="D12" i="8"/>
  <c r="H12" i="8"/>
  <c r="L12" i="8"/>
  <c r="P12" i="8"/>
  <c r="E13" i="8"/>
  <c r="I13" i="8"/>
  <c r="M13" i="8"/>
  <c r="Q13" i="8"/>
  <c r="C14" i="8"/>
  <c r="G14" i="8"/>
  <c r="K14" i="8"/>
  <c r="O14" i="8"/>
  <c r="S14" i="8"/>
  <c r="E15" i="8"/>
  <c r="I15" i="8"/>
  <c r="M15" i="8"/>
  <c r="Q15" i="8"/>
  <c r="G16" i="8"/>
  <c r="K16" i="8"/>
  <c r="O16" i="8"/>
  <c r="S16" i="8"/>
  <c r="C19" i="8"/>
  <c r="AA19" i="8" s="1"/>
  <c r="G19" i="8"/>
  <c r="K19" i="8"/>
  <c r="O19" i="8"/>
  <c r="S19" i="8"/>
  <c r="C20" i="8"/>
  <c r="AA20" i="8" s="1"/>
  <c r="G20" i="8"/>
  <c r="K20" i="8"/>
  <c r="O20" i="8"/>
  <c r="S20" i="8"/>
  <c r="G9" i="8"/>
  <c r="O9" i="8"/>
  <c r="C10" i="8"/>
  <c r="G10" i="8"/>
  <c r="K10" i="8"/>
  <c r="O10" i="8"/>
  <c r="S10" i="8"/>
  <c r="D11" i="8"/>
  <c r="H11" i="8"/>
  <c r="L11" i="8"/>
  <c r="P11" i="8"/>
  <c r="E12" i="8"/>
  <c r="I12" i="8"/>
  <c r="M12" i="8"/>
  <c r="Q12" i="8"/>
  <c r="F13" i="8"/>
  <c r="J13" i="8"/>
  <c r="N13" i="8"/>
  <c r="R13" i="8"/>
  <c r="D14" i="8"/>
  <c r="H14" i="8"/>
  <c r="L14" i="8"/>
  <c r="P14" i="8"/>
  <c r="F15" i="8"/>
  <c r="J15" i="8"/>
  <c r="N15" i="8"/>
  <c r="R15" i="8"/>
  <c r="H16" i="8"/>
  <c r="L16" i="8"/>
  <c r="P16" i="8"/>
  <c r="D19" i="8"/>
  <c r="H19" i="8"/>
  <c r="L19" i="8"/>
  <c r="P19" i="8"/>
  <c r="D20" i="8"/>
  <c r="H20" i="8"/>
  <c r="L20" i="8"/>
  <c r="P20" i="8"/>
  <c r="I9" i="8"/>
  <c r="Q9" i="8"/>
  <c r="D10" i="8"/>
  <c r="H10" i="8"/>
  <c r="L10" i="8"/>
  <c r="P10" i="8"/>
  <c r="E11" i="8"/>
  <c r="I11" i="8"/>
  <c r="M11" i="8"/>
  <c r="Q11" i="8"/>
  <c r="F12" i="8"/>
  <c r="J12" i="8"/>
  <c r="N12" i="8"/>
  <c r="R12" i="8"/>
  <c r="C13" i="8"/>
  <c r="G13" i="8"/>
  <c r="K13" i="8"/>
  <c r="O13" i="8"/>
  <c r="S13" i="8"/>
  <c r="E14" i="8"/>
  <c r="I14" i="8"/>
  <c r="M14" i="8"/>
  <c r="Q14" i="8"/>
  <c r="C15" i="8"/>
  <c r="G15" i="8"/>
  <c r="K15" i="8"/>
  <c r="O15" i="8"/>
  <c r="S15" i="8"/>
  <c r="E16" i="8"/>
  <c r="I16" i="8"/>
  <c r="M16" i="8"/>
  <c r="Q16" i="8"/>
  <c r="E19" i="8"/>
  <c r="I19" i="8"/>
  <c r="M19" i="8"/>
  <c r="Q19" i="8"/>
  <c r="E20" i="8"/>
  <c r="I20" i="8"/>
  <c r="M20" i="8"/>
  <c r="Q20" i="8"/>
  <c r="K9" i="8"/>
  <c r="S9" i="8"/>
  <c r="E10" i="8"/>
  <c r="I10" i="8"/>
  <c r="M10" i="8"/>
  <c r="Q10" i="8"/>
  <c r="F11" i="8"/>
  <c r="J11" i="8"/>
  <c r="N11" i="8"/>
  <c r="R11" i="8"/>
  <c r="C12" i="8"/>
  <c r="G12" i="8"/>
  <c r="K12" i="8"/>
  <c r="O12" i="8"/>
  <c r="S12" i="8"/>
  <c r="D13" i="8"/>
  <c r="H13" i="8"/>
  <c r="L13" i="8"/>
  <c r="P13" i="8"/>
  <c r="F14" i="8"/>
  <c r="J14" i="8"/>
  <c r="N14" i="8"/>
  <c r="R14" i="8"/>
  <c r="D15" i="8"/>
  <c r="H15" i="8"/>
  <c r="L15" i="8"/>
  <c r="P15" i="8"/>
  <c r="F16" i="8"/>
  <c r="J16" i="8"/>
  <c r="N16" i="8"/>
  <c r="R16" i="8"/>
  <c r="F19" i="8"/>
  <c r="J19" i="8"/>
  <c r="N19" i="8"/>
  <c r="R19" i="8"/>
  <c r="F20" i="8"/>
  <c r="J20" i="8"/>
  <c r="N20" i="8"/>
  <c r="R20" i="8"/>
  <c r="R306" i="5"/>
  <c r="AG27" i="8" l="1"/>
  <c r="AG5" i="8"/>
  <c r="AZ5" i="8" s="1"/>
  <c r="CL5" i="8" s="1"/>
  <c r="AG6" i="8"/>
  <c r="AZ6" i="8" s="1"/>
  <c r="CL6" i="8" s="1"/>
  <c r="AG8" i="8"/>
  <c r="AZ8" i="8" s="1"/>
  <c r="CL8" i="8" s="1"/>
  <c r="AG9" i="8"/>
  <c r="AZ9" i="8" s="1"/>
  <c r="CL9" i="8" s="1"/>
  <c r="AG16" i="8"/>
  <c r="AZ16" i="8" s="1"/>
  <c r="CL16" i="8" s="1"/>
  <c r="AG12" i="8"/>
  <c r="AG13" i="8"/>
  <c r="AZ13" i="8" s="1"/>
  <c r="CL13" i="8" s="1"/>
  <c r="AG7" i="8"/>
  <c r="AZ7" i="8" s="1"/>
  <c r="CL7" i="8" s="1"/>
  <c r="AG26" i="8"/>
  <c r="AZ26" i="8" s="1"/>
  <c r="AG11" i="8"/>
  <c r="AZ11" i="8" s="1"/>
  <c r="AF8" i="8"/>
  <c r="AY8" i="8" s="1"/>
  <c r="CK8" i="8" s="1"/>
  <c r="AE8" i="8"/>
  <c r="AF12" i="8"/>
  <c r="AI67" i="8" s="1"/>
  <c r="AF6" i="8"/>
  <c r="AY6" i="8" s="1"/>
  <c r="CK6" i="8" s="1"/>
  <c r="AF9" i="8"/>
  <c r="AY9" i="8" s="1"/>
  <c r="CK9" i="8" s="1"/>
  <c r="AG10" i="8"/>
  <c r="AZ10" i="8" s="1"/>
  <c r="AF10" i="8"/>
  <c r="AY10" i="8" s="1"/>
  <c r="CK10" i="8" s="1"/>
  <c r="AF5" i="8"/>
  <c r="AY5" i="8" s="1"/>
  <c r="CK5" i="8" s="1"/>
  <c r="AF27" i="8"/>
  <c r="AF15" i="8"/>
  <c r="AF14" i="8"/>
  <c r="AF16" i="8"/>
  <c r="AY16" i="8" s="1"/>
  <c r="CK16" i="8" s="1"/>
  <c r="AF13" i="8"/>
  <c r="AY13" i="8" s="1"/>
  <c r="CK13" i="8" s="1"/>
  <c r="AF7" i="8"/>
  <c r="AY7" i="8" s="1"/>
  <c r="CK7" i="8" s="1"/>
  <c r="AF26" i="8"/>
  <c r="AY26" i="8" s="1"/>
  <c r="AF25" i="8"/>
  <c r="AF11" i="8"/>
  <c r="AY11" i="8" s="1"/>
  <c r="CK11" i="8" s="1"/>
  <c r="AE12" i="8"/>
  <c r="AX12" i="8" s="1"/>
  <c r="CJ12" i="8" s="1"/>
  <c r="AE13" i="8"/>
  <c r="AX13" i="8" s="1"/>
  <c r="CJ13" i="8" s="1"/>
  <c r="AE7" i="8"/>
  <c r="AX7" i="8" s="1"/>
  <c r="CJ7" i="8" s="1"/>
  <c r="AE26" i="8"/>
  <c r="AX26" i="8" s="1"/>
  <c r="CJ26" i="8" s="1"/>
  <c r="AD26" i="8"/>
  <c r="AE25" i="8"/>
  <c r="AX25" i="8" s="1"/>
  <c r="CJ25" i="8" s="1"/>
  <c r="AE11" i="8"/>
  <c r="AX11" i="8" s="1"/>
  <c r="CJ11" i="8" s="1"/>
  <c r="AD11" i="8"/>
  <c r="AE6" i="8"/>
  <c r="AX6" i="8" s="1"/>
  <c r="CJ6" i="8" s="1"/>
  <c r="AD9" i="8"/>
  <c r="AE9" i="8"/>
  <c r="AX9" i="8" s="1"/>
  <c r="CJ9" i="8" s="1"/>
  <c r="AE10" i="8"/>
  <c r="AX10" i="8" s="1"/>
  <c r="CJ10" i="8" s="1"/>
  <c r="AE5" i="8"/>
  <c r="AX5" i="8" s="1"/>
  <c r="CJ5" i="8" s="1"/>
  <c r="AC27" i="8"/>
  <c r="AD27" i="8" s="1"/>
  <c r="AE27" i="8"/>
  <c r="AX27" i="8" s="1"/>
  <c r="CJ27" i="8" s="1"/>
  <c r="AA27" i="8"/>
  <c r="AB27" i="8" s="1"/>
  <c r="AE16" i="8"/>
  <c r="AX16" i="8" s="1"/>
  <c r="CJ16" i="8" s="1"/>
  <c r="I17" i="12"/>
  <c r="I18" i="12"/>
  <c r="I22" i="12"/>
  <c r="AD14" i="8"/>
  <c r="AD12" i="8"/>
  <c r="CH25" i="8"/>
  <c r="I23" i="12"/>
  <c r="AD8" i="8"/>
  <c r="AB8" i="8"/>
  <c r="AU8" i="8" s="1"/>
  <c r="I14" i="12"/>
  <c r="I24" i="12"/>
  <c r="AD7" i="8"/>
  <c r="AW7" i="8" s="1"/>
  <c r="CI7" i="8" s="1"/>
  <c r="I13" i="12"/>
  <c r="AD17" i="8"/>
  <c r="AD15" i="8"/>
  <c r="AD13" i="8"/>
  <c r="AW13" i="8" s="1"/>
  <c r="CI13" i="8" s="1"/>
  <c r="AD16" i="8"/>
  <c r="AW16" i="8" s="1"/>
  <c r="CI16" i="8" s="1"/>
  <c r="AD10" i="8"/>
  <c r="AW10" i="8" s="1"/>
  <c r="CI10" i="8" s="1"/>
  <c r="AD5" i="8"/>
  <c r="AW5" i="8" s="1"/>
  <c r="CI5" i="8" s="1"/>
  <c r="AD6" i="8"/>
  <c r="AW6" i="8" s="1"/>
  <c r="CI6" i="8" s="1"/>
  <c r="I11" i="12"/>
  <c r="I20" i="12"/>
  <c r="I15" i="12"/>
  <c r="I16" i="12"/>
  <c r="AC12" i="8"/>
  <c r="AF67" i="8" s="1"/>
  <c r="AC13" i="8"/>
  <c r="AV13" i="8" s="1"/>
  <c r="CH13" i="8" s="1"/>
  <c r="AC10" i="8"/>
  <c r="AV10" i="8" s="1"/>
  <c r="CH10" i="8" s="1"/>
  <c r="AC17" i="8"/>
  <c r="AV17" i="8" s="1"/>
  <c r="CH17" i="8" s="1"/>
  <c r="AC16" i="8"/>
  <c r="AV16" i="8" s="1"/>
  <c r="CH16" i="8" s="1"/>
  <c r="X30" i="8"/>
  <c r="Y30" i="8"/>
  <c r="AA30" i="8"/>
  <c r="ER14" i="8"/>
  <c r="EQ14" i="8"/>
  <c r="ET14" i="8"/>
  <c r="ES14" i="8"/>
  <c r="EV14" i="8"/>
  <c r="EO14" i="8"/>
  <c r="EP14" i="8"/>
  <c r="EU14" i="8"/>
  <c r="EW14" i="8"/>
  <c r="ER13" i="8"/>
  <c r="EO13" i="8"/>
  <c r="EQ13" i="8"/>
  <c r="EU13" i="8"/>
  <c r="ET13" i="8"/>
  <c r="EV13" i="8"/>
  <c r="EW13" i="8"/>
  <c r="EP13" i="8"/>
  <c r="ES13" i="8"/>
  <c r="ET9" i="8"/>
  <c r="ES9" i="8"/>
  <c r="EW9" i="8"/>
  <c r="EP9" i="8"/>
  <c r="ER9" i="8"/>
  <c r="EO9" i="8"/>
  <c r="EQ9" i="8"/>
  <c r="EV9" i="8"/>
  <c r="EU9" i="8"/>
  <c r="EP7" i="8"/>
  <c r="EU7" i="8"/>
  <c r="EO7" i="8"/>
  <c r="EV7" i="8"/>
  <c r="ET7" i="8"/>
  <c r="EQ7" i="8"/>
  <c r="ER7" i="8"/>
  <c r="ES7" i="8"/>
  <c r="EW7" i="8"/>
  <c r="I12" i="12"/>
  <c r="AC8" i="8"/>
  <c r="AF73" i="8" s="1"/>
  <c r="AA8" i="8"/>
  <c r="AT8" i="8" s="1"/>
  <c r="CF8" i="8" s="1"/>
  <c r="AC26" i="8"/>
  <c r="AC25" i="8"/>
  <c r="AD25" i="8" s="1"/>
  <c r="AC11" i="8"/>
  <c r="F34" i="12"/>
  <c r="EV10" i="8"/>
  <c r="EQ10" i="8"/>
  <c r="ET10" i="8"/>
  <c r="ER10" i="8"/>
  <c r="EP10" i="8"/>
  <c r="EU10" i="8"/>
  <c r="EW10" i="8"/>
  <c r="ES10" i="8"/>
  <c r="EO10" i="8"/>
  <c r="ET15" i="8"/>
  <c r="EU15" i="8"/>
  <c r="EQ15" i="8"/>
  <c r="EW15" i="8"/>
  <c r="ER15" i="8"/>
  <c r="ES15" i="8"/>
  <c r="EO15" i="8"/>
  <c r="EV15" i="8"/>
  <c r="EP15" i="8"/>
  <c r="ET6" i="8"/>
  <c r="EO6" i="8"/>
  <c r="EV6" i="8"/>
  <c r="EP6" i="8"/>
  <c r="EQ6" i="8"/>
  <c r="ES6" i="8"/>
  <c r="ER6" i="8"/>
  <c r="EW6" i="8"/>
  <c r="EU6" i="8"/>
  <c r="EG19" i="8"/>
  <c r="EK19" i="8"/>
  <c r="EM19" i="8"/>
  <c r="EH19" i="8"/>
  <c r="EN19" i="8"/>
  <c r="EL19" i="8"/>
  <c r="EJ19" i="8"/>
  <c r="EI19" i="8"/>
  <c r="AC5" i="8"/>
  <c r="AV5" i="8" s="1"/>
  <c r="CH5" i="8" s="1"/>
  <c r="AC6" i="8"/>
  <c r="AV6" i="8" s="1"/>
  <c r="CH6" i="8" s="1"/>
  <c r="AT31" i="8"/>
  <c r="AB31" i="8"/>
  <c r="AU31" i="8" s="1"/>
  <c r="EP16" i="8"/>
  <c r="EQ16" i="8"/>
  <c r="EU16" i="8"/>
  <c r="ER16" i="8"/>
  <c r="EV16" i="8"/>
  <c r="ES16" i="8"/>
  <c r="ET16" i="8"/>
  <c r="EO16" i="8"/>
  <c r="EW16" i="8"/>
  <c r="EM20" i="8"/>
  <c r="EL20" i="8"/>
  <c r="EG20" i="8"/>
  <c r="EI20" i="8"/>
  <c r="EN20" i="8"/>
  <c r="EJ20" i="8"/>
  <c r="EK20" i="8"/>
  <c r="EH20" i="8"/>
  <c r="EP19" i="8"/>
  <c r="EU19" i="8"/>
  <c r="EO19" i="8"/>
  <c r="EV19" i="8"/>
  <c r="EW19" i="8"/>
  <c r="ET19" i="8"/>
  <c r="ES19" i="8"/>
  <c r="ER19" i="8"/>
  <c r="EQ19" i="8"/>
  <c r="AT29" i="8"/>
  <c r="AB29" i="8"/>
  <c r="AU29" i="8" s="1"/>
  <c r="EP20" i="8"/>
  <c r="EU20" i="8"/>
  <c r="EW20" i="8"/>
  <c r="EO20" i="8"/>
  <c r="EV20" i="8"/>
  <c r="EQ20" i="8"/>
  <c r="ET20" i="8"/>
  <c r="ES20" i="8"/>
  <c r="ER20" i="8"/>
  <c r="ET17" i="8"/>
  <c r="EO17" i="8"/>
  <c r="EQ17" i="8"/>
  <c r="EP17" i="8"/>
  <c r="EW17" i="8"/>
  <c r="ER17" i="8"/>
  <c r="ES17" i="8"/>
  <c r="EU17" i="8"/>
  <c r="EV17" i="8"/>
  <c r="I19" i="12"/>
  <c r="AC15" i="8"/>
  <c r="AV15" i="8" s="1"/>
  <c r="CH15" i="8" s="1"/>
  <c r="AC9" i="8"/>
  <c r="ET12" i="8"/>
  <c r="EO12" i="8"/>
  <c r="EV12" i="8"/>
  <c r="EP12" i="8"/>
  <c r="EQ12" i="8"/>
  <c r="ES12" i="8"/>
  <c r="ER12" i="8"/>
  <c r="EW12" i="8"/>
  <c r="EU12" i="8"/>
  <c r="EM18" i="8"/>
  <c r="EN18" i="8"/>
  <c r="EI18" i="8"/>
  <c r="EG18" i="8"/>
  <c r="EK18" i="8"/>
  <c r="EH18" i="8"/>
  <c r="EL18" i="8"/>
  <c r="EJ18" i="8"/>
  <c r="AB32" i="8"/>
  <c r="AU32" i="8" s="1"/>
  <c r="AT32" i="8"/>
  <c r="EP8" i="8"/>
  <c r="EU8" i="8"/>
  <c r="EW8" i="8"/>
  <c r="EQ8" i="8"/>
  <c r="EO8" i="8"/>
  <c r="ET8" i="8"/>
  <c r="ES8" i="8"/>
  <c r="ER8" i="8"/>
  <c r="EV8" i="8"/>
  <c r="EP11" i="8"/>
  <c r="EO11" i="8"/>
  <c r="ES11" i="8"/>
  <c r="EV11" i="8"/>
  <c r="ET11" i="8"/>
  <c r="EU11" i="8"/>
  <c r="ER11" i="8"/>
  <c r="EW11" i="8"/>
  <c r="EQ11" i="8"/>
  <c r="EV18" i="8"/>
  <c r="EQ18" i="8"/>
  <c r="EU18" i="8"/>
  <c r="ER18" i="8"/>
  <c r="EW18" i="8"/>
  <c r="EP18" i="8"/>
  <c r="EO18" i="8"/>
  <c r="ET18" i="8"/>
  <c r="ES18" i="8"/>
  <c r="AA25" i="8"/>
  <c r="AB25" i="8"/>
  <c r="AU25" i="8" s="1"/>
  <c r="CG25" i="8" s="1"/>
  <c r="AA17" i="8"/>
  <c r="AB17" i="8"/>
  <c r="AU17" i="8" s="1"/>
  <c r="CG17" i="8" s="1"/>
  <c r="AA5" i="8"/>
  <c r="AT5" i="8" s="1"/>
  <c r="CF5" i="8" s="1"/>
  <c r="AB5" i="8"/>
  <c r="AU5" i="8" s="1"/>
  <c r="CG5" i="8" s="1"/>
  <c r="AA6" i="8"/>
  <c r="AT6" i="8" s="1"/>
  <c r="CF6" i="8" s="1"/>
  <c r="AB6" i="8"/>
  <c r="AU6" i="8" s="1"/>
  <c r="CG6" i="8" s="1"/>
  <c r="AA15" i="8"/>
  <c r="AB15" i="8"/>
  <c r="AU15" i="8" s="1"/>
  <c r="CG15" i="8" s="1"/>
  <c r="AA7" i="8"/>
  <c r="AB7" i="8"/>
  <c r="AA26" i="8"/>
  <c r="AB26" i="8"/>
  <c r="AU26" i="8" s="1"/>
  <c r="CG26" i="8" s="1"/>
  <c r="AA10" i="8"/>
  <c r="AB10" i="8"/>
  <c r="AU10" i="8" s="1"/>
  <c r="CG10" i="8" s="1"/>
  <c r="AA12" i="8"/>
  <c r="AB12" i="8"/>
  <c r="AA13" i="8"/>
  <c r="AB13" i="8"/>
  <c r="AU13" i="8" s="1"/>
  <c r="CG13" i="8" s="1"/>
  <c r="AA14" i="8"/>
  <c r="AT14" i="8" s="1"/>
  <c r="AB14" i="8"/>
  <c r="AA16" i="8"/>
  <c r="AT16" i="8" s="1"/>
  <c r="CF16" i="8" s="1"/>
  <c r="AB16" i="8"/>
  <c r="AU16" i="8" s="1"/>
  <c r="CG16" i="8" s="1"/>
  <c r="AB9" i="8"/>
  <c r="AU9" i="8" s="1"/>
  <c r="CG9" i="8" s="1"/>
  <c r="AT23" i="8"/>
  <c r="AB23" i="8"/>
  <c r="AU23" i="8" s="1"/>
  <c r="AT20" i="8"/>
  <c r="AB20" i="8"/>
  <c r="AU20" i="8" s="1"/>
  <c r="AT19" i="8"/>
  <c r="AB19" i="8"/>
  <c r="AU19" i="8" s="1"/>
  <c r="AB11" i="8"/>
  <c r="AU11" i="8" s="1"/>
  <c r="CG11" i="8" s="1"/>
  <c r="AA11" i="8"/>
  <c r="AA9" i="8"/>
  <c r="C68" i="8"/>
  <c r="M68" i="8" s="1"/>
  <c r="B68" i="8" a="1"/>
  <c r="B68" i="8" s="1"/>
  <c r="C72" i="8"/>
  <c r="B72" i="8" a="1"/>
  <c r="B72" i="8" s="1"/>
  <c r="C66" i="8"/>
  <c r="G66" i="8" s="1"/>
  <c r="B66" i="8" a="1"/>
  <c r="B66" i="8" s="1"/>
  <c r="C70" i="8"/>
  <c r="B70" i="8" a="1"/>
  <c r="B70" i="8" s="1"/>
  <c r="C74" i="8"/>
  <c r="B74" i="8" a="1"/>
  <c r="B74" i="8" s="1"/>
  <c r="AS67" i="8"/>
  <c r="AS59" i="8"/>
  <c r="AS53" i="8"/>
  <c r="AS49" i="8"/>
  <c r="AS51" i="8"/>
  <c r="AS65" i="8"/>
  <c r="AS69" i="8"/>
  <c r="AS47" i="8"/>
  <c r="AS55" i="8"/>
  <c r="AS63" i="8"/>
  <c r="AS61" i="8"/>
  <c r="AR49" i="8"/>
  <c r="AR67" i="8"/>
  <c r="AR69" i="8"/>
  <c r="AR59" i="8"/>
  <c r="AR55" i="8"/>
  <c r="AR53" i="8"/>
  <c r="AR51" i="8"/>
  <c r="AR65" i="8"/>
  <c r="AR47" i="8"/>
  <c r="AR61" i="8"/>
  <c r="AQ55" i="8"/>
  <c r="AQ47" i="8"/>
  <c r="AQ61" i="8"/>
  <c r="AQ67" i="8"/>
  <c r="AQ69" i="8"/>
  <c r="AQ53" i="8"/>
  <c r="AQ49" i="8"/>
  <c r="AQ51" i="8"/>
  <c r="AQ65" i="8"/>
  <c r="AQ71" i="8"/>
  <c r="AQ59" i="8"/>
  <c r="Y23" i="8"/>
  <c r="X23" i="8"/>
  <c r="AP67" i="8"/>
  <c r="AP61" i="8"/>
  <c r="AP69" i="8"/>
  <c r="AP53" i="8"/>
  <c r="AP51" i="8"/>
  <c r="AP65" i="8"/>
  <c r="AP47" i="8"/>
  <c r="AP59" i="8"/>
  <c r="AO73" i="8"/>
  <c r="Y31" i="8"/>
  <c r="X31" i="8"/>
  <c r="AO61" i="8"/>
  <c r="AO59" i="8"/>
  <c r="AO67" i="8"/>
  <c r="AO69" i="8"/>
  <c r="AO47" i="8"/>
  <c r="AO53" i="8"/>
  <c r="AO51" i="8"/>
  <c r="AO65" i="8"/>
  <c r="AN55" i="8"/>
  <c r="AN47" i="8"/>
  <c r="AN59" i="8"/>
  <c r="AN61" i="8"/>
  <c r="AN53" i="8"/>
  <c r="AM57" i="8"/>
  <c r="AN67" i="8"/>
  <c r="AN69" i="8"/>
  <c r="AN49" i="8"/>
  <c r="AN51" i="8"/>
  <c r="AN65" i="8"/>
  <c r="R371" i="5"/>
  <c r="O371" i="5" s="1"/>
  <c r="AM47" i="8"/>
  <c r="AM49" i="8"/>
  <c r="AM65" i="8"/>
  <c r="AM63" i="8"/>
  <c r="AM59" i="8"/>
  <c r="AM51" i="8"/>
  <c r="AM61" i="8"/>
  <c r="AM53" i="8"/>
  <c r="AM67" i="8"/>
  <c r="AM69" i="8"/>
  <c r="AL53" i="8"/>
  <c r="AL61" i="8"/>
  <c r="AL49" i="8"/>
  <c r="AL65" i="8"/>
  <c r="AL57" i="8"/>
  <c r="AL51" i="8"/>
  <c r="AL67" i="8"/>
  <c r="AL69" i="8"/>
  <c r="AL47" i="8"/>
  <c r="AL59" i="8"/>
  <c r="AK73" i="8"/>
  <c r="AK59" i="8"/>
  <c r="AK61" i="8"/>
  <c r="AK65" i="8"/>
  <c r="AK69" i="8"/>
  <c r="AK53" i="8"/>
  <c r="AK47" i="8"/>
  <c r="AK49" i="8"/>
  <c r="AK51" i="8"/>
  <c r="AI71" i="8"/>
  <c r="AH71" i="8"/>
  <c r="AG71" i="8"/>
  <c r="AF71" i="8"/>
  <c r="AD71" i="8"/>
  <c r="AE71" i="8"/>
  <c r="B54" i="8" a="1"/>
  <c r="B54" i="8" s="1"/>
  <c r="C54" i="8"/>
  <c r="B52" i="8" a="1"/>
  <c r="B52" i="8" s="1"/>
  <c r="C52" i="8"/>
  <c r="I10" i="12"/>
  <c r="I8" i="12"/>
  <c r="Y28" i="8"/>
  <c r="X28" i="8"/>
  <c r="Y15" i="8"/>
  <c r="X15" i="8"/>
  <c r="D17" i="12" s="1"/>
  <c r="X20" i="8"/>
  <c r="Y20" i="8"/>
  <c r="Y8" i="8"/>
  <c r="X8" i="8"/>
  <c r="D12" i="12" s="1"/>
  <c r="X6" i="8"/>
  <c r="Y6" i="8"/>
  <c r="X18" i="8"/>
  <c r="Y18" i="8"/>
  <c r="X26" i="8"/>
  <c r="D24" i="12" s="1"/>
  <c r="Y26" i="8"/>
  <c r="X29" i="8"/>
  <c r="Y29" i="8"/>
  <c r="H59" i="12"/>
  <c r="F59" i="12"/>
  <c r="M59" i="12"/>
  <c r="J59" i="12"/>
  <c r="I59" i="12"/>
  <c r="G59" i="12"/>
  <c r="K59" i="12"/>
  <c r="N59" i="12"/>
  <c r="L59" i="12"/>
  <c r="F58" i="12"/>
  <c r="N58" i="12"/>
  <c r="K58" i="12"/>
  <c r="M58" i="12"/>
  <c r="H58" i="12"/>
  <c r="I58" i="12"/>
  <c r="L58" i="12"/>
  <c r="G58" i="12"/>
  <c r="J58" i="12"/>
  <c r="G57" i="12"/>
  <c r="M57" i="12"/>
  <c r="N57" i="12"/>
  <c r="F57" i="12"/>
  <c r="H57" i="12"/>
  <c r="L57" i="12"/>
  <c r="J57" i="12"/>
  <c r="I57" i="12"/>
  <c r="K57" i="12"/>
  <c r="J46" i="12"/>
  <c r="G46" i="12"/>
  <c r="M46" i="12"/>
  <c r="L46" i="12"/>
  <c r="F46" i="12"/>
  <c r="N46" i="12"/>
  <c r="I46" i="12"/>
  <c r="K46" i="12"/>
  <c r="H46" i="12"/>
  <c r="M51" i="12"/>
  <c r="G51" i="12"/>
  <c r="N51" i="12"/>
  <c r="I51" i="12"/>
  <c r="L51" i="12"/>
  <c r="K51" i="12"/>
  <c r="J51" i="12"/>
  <c r="F51" i="12"/>
  <c r="H51" i="12"/>
  <c r="X12" i="8"/>
  <c r="D19" i="12" s="1"/>
  <c r="Y12" i="8"/>
  <c r="Y13" i="8"/>
  <c r="X13" i="8"/>
  <c r="D20" i="12" s="1"/>
  <c r="X19" i="8"/>
  <c r="Y19" i="8"/>
  <c r="X7" i="8"/>
  <c r="Y7" i="8"/>
  <c r="I9" i="12"/>
  <c r="X24" i="8"/>
  <c r="Y24" i="8"/>
  <c r="K39" i="12"/>
  <c r="I39" i="12"/>
  <c r="F39" i="12"/>
  <c r="M39" i="12"/>
  <c r="J39" i="12"/>
  <c r="G39" i="12"/>
  <c r="L39" i="12"/>
  <c r="N39" i="12"/>
  <c r="H39" i="12"/>
  <c r="K48" i="12"/>
  <c r="I48" i="12"/>
  <c r="G48" i="12"/>
  <c r="J48" i="12"/>
  <c r="H48" i="12"/>
  <c r="N48" i="12"/>
  <c r="F48" i="12"/>
  <c r="L48" i="12"/>
  <c r="M48" i="12"/>
  <c r="I53" i="12"/>
  <c r="N53" i="12"/>
  <c r="M53" i="12"/>
  <c r="L53" i="12"/>
  <c r="J53" i="12"/>
  <c r="K53" i="12"/>
  <c r="F53" i="12"/>
  <c r="G53" i="12"/>
  <c r="H53" i="12"/>
  <c r="F47" i="12"/>
  <c r="J47" i="12"/>
  <c r="N47" i="12"/>
  <c r="G47" i="12"/>
  <c r="L47" i="12"/>
  <c r="H47" i="12"/>
  <c r="M47" i="12"/>
  <c r="K47" i="12"/>
  <c r="I47" i="12"/>
  <c r="L52" i="12"/>
  <c r="I52" i="12"/>
  <c r="J52" i="12"/>
  <c r="H52" i="12"/>
  <c r="N52" i="12"/>
  <c r="K52" i="12"/>
  <c r="F52" i="12"/>
  <c r="G52" i="12"/>
  <c r="M52" i="12"/>
  <c r="J42" i="12"/>
  <c r="I42" i="12"/>
  <c r="H42" i="12"/>
  <c r="K42" i="12"/>
  <c r="N42" i="12"/>
  <c r="M42" i="12"/>
  <c r="G42" i="12"/>
  <c r="F42" i="12"/>
  <c r="L42" i="12"/>
  <c r="X11" i="8"/>
  <c r="D18" i="12" s="1"/>
  <c r="Y11" i="8"/>
  <c r="X14" i="8"/>
  <c r="Y14" i="8"/>
  <c r="Y17" i="8"/>
  <c r="X17" i="8"/>
  <c r="X9" i="8"/>
  <c r="D15" i="12" s="1"/>
  <c r="Y9" i="8"/>
  <c r="X5" i="8"/>
  <c r="Y5" i="8"/>
  <c r="X32" i="8"/>
  <c r="Y32" i="8"/>
  <c r="L44" i="12"/>
  <c r="N44" i="12"/>
  <c r="H44" i="12"/>
  <c r="M44" i="12"/>
  <c r="K44" i="12"/>
  <c r="I44" i="12"/>
  <c r="J44" i="12"/>
  <c r="F44" i="12"/>
  <c r="G44" i="12"/>
  <c r="I49" i="12"/>
  <c r="K49" i="12"/>
  <c r="H49" i="12"/>
  <c r="N49" i="12"/>
  <c r="M49" i="12"/>
  <c r="F49" i="12"/>
  <c r="L49" i="12"/>
  <c r="G49" i="12"/>
  <c r="J49" i="12"/>
  <c r="L43" i="12"/>
  <c r="J43" i="12"/>
  <c r="I43" i="12"/>
  <c r="N43" i="12"/>
  <c r="K43" i="12"/>
  <c r="F43" i="12"/>
  <c r="H43" i="12"/>
  <c r="G43" i="12"/>
  <c r="M43" i="12"/>
  <c r="H45" i="12"/>
  <c r="I45" i="12"/>
  <c r="L45" i="12"/>
  <c r="F45" i="12"/>
  <c r="J45" i="12"/>
  <c r="K45" i="12"/>
  <c r="N45" i="12"/>
  <c r="M45" i="12"/>
  <c r="G45" i="12"/>
  <c r="I60" i="12"/>
  <c r="N60" i="12"/>
  <c r="H60" i="12"/>
  <c r="G60" i="12"/>
  <c r="M60" i="12"/>
  <c r="L60" i="12"/>
  <c r="K60" i="12"/>
  <c r="J60" i="12"/>
  <c r="F60" i="12"/>
  <c r="X16" i="8"/>
  <c r="Y16" i="8"/>
  <c r="Y10" i="8"/>
  <c r="X10" i="8"/>
  <c r="D16" i="12" s="1"/>
  <c r="J40" i="12"/>
  <c r="N40" i="12"/>
  <c r="F40" i="12"/>
  <c r="H40" i="12"/>
  <c r="G40" i="12"/>
  <c r="I40" i="12"/>
  <c r="L40" i="12"/>
  <c r="M40" i="12"/>
  <c r="K40" i="12"/>
  <c r="Y27" i="8"/>
  <c r="X27" i="8"/>
  <c r="X25" i="8"/>
  <c r="Y25" i="8"/>
  <c r="Y22" i="8"/>
  <c r="X22" i="8"/>
  <c r="F62" i="12"/>
  <c r="J62" i="12"/>
  <c r="G62" i="12"/>
  <c r="H62" i="12"/>
  <c r="N62" i="12"/>
  <c r="K62" i="12"/>
  <c r="I62" i="12"/>
  <c r="L62" i="12"/>
  <c r="M62" i="12"/>
  <c r="I41" i="12"/>
  <c r="F41" i="12"/>
  <c r="L41" i="12"/>
  <c r="K41" i="12"/>
  <c r="G41" i="12"/>
  <c r="N41" i="12"/>
  <c r="J41" i="12"/>
  <c r="M41" i="12"/>
  <c r="H41" i="12"/>
  <c r="G61" i="12"/>
  <c r="F61" i="12"/>
  <c r="M61" i="12"/>
  <c r="K61" i="12"/>
  <c r="J61" i="12"/>
  <c r="I61" i="12"/>
  <c r="H61" i="12"/>
  <c r="N61" i="12"/>
  <c r="L61" i="12"/>
  <c r="G50" i="12"/>
  <c r="M50" i="12"/>
  <c r="K50" i="12"/>
  <c r="J50" i="12"/>
  <c r="I50" i="12"/>
  <c r="H50" i="12"/>
  <c r="N50" i="12"/>
  <c r="L50" i="12"/>
  <c r="F50" i="12"/>
  <c r="R324" i="5"/>
  <c r="AJ51" i="8" l="1"/>
  <c r="AJ69" i="8"/>
  <c r="AJ73" i="8"/>
  <c r="AJ65" i="8"/>
  <c r="AJ47" i="8"/>
  <c r="AJ61" i="8"/>
  <c r="AJ59" i="8"/>
  <c r="AY27" i="8"/>
  <c r="CK27" i="8" s="1"/>
  <c r="AZ27" i="8"/>
  <c r="CL27" i="8" s="1"/>
  <c r="AY15" i="8"/>
  <c r="AG15" i="8"/>
  <c r="AZ15" i="8" s="1"/>
  <c r="CL15" i="8" s="1"/>
  <c r="AY25" i="8"/>
  <c r="AG25" i="8"/>
  <c r="AZ25" i="8" s="1"/>
  <c r="AZ12" i="8"/>
  <c r="CL12" i="8" s="1"/>
  <c r="AJ67" i="8"/>
  <c r="AJ53" i="8"/>
  <c r="AY14" i="8"/>
  <c r="AG14" i="8"/>
  <c r="AZ14" i="8" s="1"/>
  <c r="CL14" i="8" s="1"/>
  <c r="AI59" i="8"/>
  <c r="AY12" i="8"/>
  <c r="CK12" i="8" s="1"/>
  <c r="AI65" i="8"/>
  <c r="AI69" i="8"/>
  <c r="AI47" i="8"/>
  <c r="AI55" i="8"/>
  <c r="AI51" i="8"/>
  <c r="AI61" i="8"/>
  <c r="AH51" i="8"/>
  <c r="AI73" i="8"/>
  <c r="AI53" i="8"/>
  <c r="AI63" i="8"/>
  <c r="AH69" i="8"/>
  <c r="AH49" i="8"/>
  <c r="AH67" i="8"/>
  <c r="AH53" i="8"/>
  <c r="AH59" i="8"/>
  <c r="AH47" i="8"/>
  <c r="AW15" i="8"/>
  <c r="AE15" i="8"/>
  <c r="AX15" i="8" s="1"/>
  <c r="AW17" i="8"/>
  <c r="AE17" i="8"/>
  <c r="AH65" i="8"/>
  <c r="AH61" i="8"/>
  <c r="AW8" i="8"/>
  <c r="CI8" i="8" s="1"/>
  <c r="E12" i="12"/>
  <c r="AW14" i="8"/>
  <c r="AE14" i="8"/>
  <c r="AE73" i="8"/>
  <c r="AG53" i="8"/>
  <c r="AG61" i="8"/>
  <c r="AG55" i="8"/>
  <c r="AG73" i="8"/>
  <c r="AV9" i="8"/>
  <c r="CH9" i="8" s="1"/>
  <c r="AW9" i="8"/>
  <c r="CI9" i="8" s="1"/>
  <c r="AV26" i="8"/>
  <c r="CH26" i="8" s="1"/>
  <c r="AW26" i="8"/>
  <c r="D22" i="12"/>
  <c r="D23" i="12"/>
  <c r="AV25" i="8"/>
  <c r="E23" i="12"/>
  <c r="AU27" i="8"/>
  <c r="CG27" i="8" s="1"/>
  <c r="AT27" i="8"/>
  <c r="AV11" i="8"/>
  <c r="CH11" i="8" s="1"/>
  <c r="M18" i="12"/>
  <c r="AV27" i="8"/>
  <c r="AW27" i="8"/>
  <c r="AW12" i="8"/>
  <c r="CI12" i="8" s="1"/>
  <c r="AG67" i="8"/>
  <c r="AG63" i="8"/>
  <c r="AG47" i="8"/>
  <c r="AG69" i="8"/>
  <c r="AF65" i="8"/>
  <c r="AG51" i="8"/>
  <c r="AG49" i="8"/>
  <c r="AF61" i="8"/>
  <c r="AF47" i="8"/>
  <c r="AU7" i="8"/>
  <c r="AC7" i="8"/>
  <c r="AU14" i="8"/>
  <c r="AC14" i="8"/>
  <c r="M19" i="12"/>
  <c r="AV12" i="8"/>
  <c r="CH12" i="8" s="1"/>
  <c r="AF51" i="8"/>
  <c r="AF69" i="8"/>
  <c r="CG8" i="8"/>
  <c r="AB30" i="8"/>
  <c r="AU30" i="8" s="1"/>
  <c r="AT30" i="8"/>
  <c r="AV8" i="8"/>
  <c r="AD73" i="8"/>
  <c r="E20" i="12"/>
  <c r="E16" i="12"/>
  <c r="E11" i="12"/>
  <c r="E19" i="12"/>
  <c r="E24" i="12"/>
  <c r="AE47" i="8"/>
  <c r="AT12" i="8"/>
  <c r="AT25" i="8"/>
  <c r="CF25" i="8" s="1"/>
  <c r="AD47" i="8"/>
  <c r="AT26" i="8"/>
  <c r="CF26" i="8" s="1"/>
  <c r="AD67" i="8"/>
  <c r="AT15" i="8"/>
  <c r="AT17" i="8"/>
  <c r="AE55" i="8"/>
  <c r="AE51" i="8"/>
  <c r="AD51" i="8"/>
  <c r="AE53" i="8"/>
  <c r="M11" i="12"/>
  <c r="M20" i="12"/>
  <c r="M16" i="12"/>
  <c r="AE61" i="8"/>
  <c r="AD53" i="8"/>
  <c r="AT7" i="8"/>
  <c r="AT13" i="8"/>
  <c r="F20" i="12" s="1"/>
  <c r="AT10" i="8"/>
  <c r="F16" i="12" s="1"/>
  <c r="AU12" i="8"/>
  <c r="AE67" i="8"/>
  <c r="AD61" i="8"/>
  <c r="AD65" i="8"/>
  <c r="CF14" i="8"/>
  <c r="N16" i="12"/>
  <c r="N20" i="12"/>
  <c r="AE65" i="8"/>
  <c r="D13" i="12"/>
  <c r="D14" i="12"/>
  <c r="D10" i="12"/>
  <c r="D11" i="12"/>
  <c r="D8" i="12"/>
  <c r="D9" i="12"/>
  <c r="AT9" i="8"/>
  <c r="AT11" i="8"/>
  <c r="U68" i="8"/>
  <c r="Q68" i="8"/>
  <c r="H68" i="8"/>
  <c r="S66" i="8"/>
  <c r="I68" i="8"/>
  <c r="K66" i="8"/>
  <c r="AQ63" i="8"/>
  <c r="AT59" i="8"/>
  <c r="E70" i="8"/>
  <c r="S70" i="8"/>
  <c r="T70" i="8"/>
  <c r="V70" i="8"/>
  <c r="P70" i="8"/>
  <c r="U70" i="8"/>
  <c r="G70" i="8"/>
  <c r="F70" i="8"/>
  <c r="Q70" i="8"/>
  <c r="D70" i="8"/>
  <c r="K70" i="8"/>
  <c r="R70" i="8"/>
  <c r="I70" i="8"/>
  <c r="J70" i="8"/>
  <c r="O70" i="8"/>
  <c r="H70" i="8"/>
  <c r="N70" i="8"/>
  <c r="L70" i="8"/>
  <c r="M70" i="8"/>
  <c r="AQ57" i="8"/>
  <c r="AS73" i="8"/>
  <c r="AT51" i="8"/>
  <c r="AT55" i="8"/>
  <c r="AT73" i="8"/>
  <c r="AJ71" i="8"/>
  <c r="AP49" i="8"/>
  <c r="AO49" i="8"/>
  <c r="AP63" i="8"/>
  <c r="AR63" i="8"/>
  <c r="AT53" i="8"/>
  <c r="AT69" i="8"/>
  <c r="AT65" i="8"/>
  <c r="AJ49" i="8"/>
  <c r="AI49" i="8"/>
  <c r="AK55" i="8"/>
  <c r="AK63" i="8"/>
  <c r="AL63" i="8"/>
  <c r="AN71" i="8"/>
  <c r="AM71" i="8"/>
  <c r="AN57" i="8"/>
  <c r="AP55" i="8"/>
  <c r="AO55" i="8"/>
  <c r="AO63" i="8"/>
  <c r="AT47" i="8"/>
  <c r="AT67" i="8"/>
  <c r="AF63" i="8"/>
  <c r="AK71" i="8"/>
  <c r="AR73" i="8"/>
  <c r="E72" i="8"/>
  <c r="D72" i="8"/>
  <c r="AT61" i="8"/>
  <c r="AT49" i="8"/>
  <c r="E66" i="8"/>
  <c r="P66" i="8"/>
  <c r="J66" i="8"/>
  <c r="H66" i="8"/>
  <c r="R66" i="8"/>
  <c r="F66" i="8"/>
  <c r="M66" i="8"/>
  <c r="D66" i="8"/>
  <c r="I66" i="8"/>
  <c r="L66" i="8"/>
  <c r="N66" i="8"/>
  <c r="Q66" i="8"/>
  <c r="T66" i="8"/>
  <c r="V66" i="8"/>
  <c r="U66" i="8"/>
  <c r="O66" i="8"/>
  <c r="E68" i="8"/>
  <c r="D68" i="8"/>
  <c r="S68" i="8"/>
  <c r="N68" i="8"/>
  <c r="G68" i="8"/>
  <c r="R68" i="8"/>
  <c r="L68" i="8"/>
  <c r="F68" i="8"/>
  <c r="V68" i="8"/>
  <c r="K68" i="8"/>
  <c r="P68" i="8"/>
  <c r="T68" i="8"/>
  <c r="J68" i="8"/>
  <c r="O68" i="8"/>
  <c r="AD55" i="8"/>
  <c r="AD49" i="8"/>
  <c r="AE63" i="8"/>
  <c r="AD57" i="8"/>
  <c r="AE59" i="8"/>
  <c r="AD59" i="8"/>
  <c r="AD63" i="8"/>
  <c r="AF59" i="8"/>
  <c r="D74" i="8"/>
  <c r="E74" i="8"/>
  <c r="S54" i="8"/>
  <c r="O54" i="8"/>
  <c r="K54" i="8"/>
  <c r="G54" i="8"/>
  <c r="V54" i="8"/>
  <c r="R54" i="8"/>
  <c r="N54" i="8"/>
  <c r="J54" i="8"/>
  <c r="F54" i="8"/>
  <c r="U54" i="8"/>
  <c r="Q54" i="8"/>
  <c r="M54" i="8"/>
  <c r="I54" i="8"/>
  <c r="T54" i="8"/>
  <c r="P54" i="8"/>
  <c r="L54" i="8"/>
  <c r="H54" i="8"/>
  <c r="T52" i="8"/>
  <c r="P52" i="8"/>
  <c r="L52" i="8"/>
  <c r="H52" i="8"/>
  <c r="S52" i="8"/>
  <c r="O52" i="8"/>
  <c r="K52" i="8"/>
  <c r="G52" i="8"/>
  <c r="V52" i="8"/>
  <c r="R52" i="8"/>
  <c r="N52" i="8"/>
  <c r="J52" i="8"/>
  <c r="F52" i="8"/>
  <c r="U52" i="8"/>
  <c r="Q52" i="8"/>
  <c r="M52" i="8"/>
  <c r="I52" i="8"/>
  <c r="AR71" i="8"/>
  <c r="AP73" i="8"/>
  <c r="AL71" i="8"/>
  <c r="D52" i="8"/>
  <c r="E52" i="8"/>
  <c r="D54" i="8"/>
  <c r="E54" i="8"/>
  <c r="E9" i="12"/>
  <c r="E10" i="12"/>
  <c r="M9" i="12"/>
  <c r="M10" i="12"/>
  <c r="E17" i="12" l="1"/>
  <c r="M14" i="12"/>
  <c r="AJ55" i="8"/>
  <c r="AX17" i="8"/>
  <c r="AF17" i="8"/>
  <c r="E14" i="12"/>
  <c r="N17" i="12"/>
  <c r="CJ15" i="8"/>
  <c r="F17" i="12"/>
  <c r="M17" i="12"/>
  <c r="AX8" i="8"/>
  <c r="CJ8" i="8" s="1"/>
  <c r="AH73" i="8"/>
  <c r="AX14" i="8"/>
  <c r="CJ14" i="8" s="1"/>
  <c r="AH55" i="8"/>
  <c r="M12" i="12"/>
  <c r="N24" i="12"/>
  <c r="CI26" i="8"/>
  <c r="J24" i="12" s="1"/>
  <c r="N22" i="12"/>
  <c r="CI27" i="8"/>
  <c r="J22" i="12" s="1"/>
  <c r="E15" i="12"/>
  <c r="E22" i="12"/>
  <c r="E18" i="12"/>
  <c r="F15" i="12"/>
  <c r="AG59" i="8"/>
  <c r="M15" i="12"/>
  <c r="M22" i="12"/>
  <c r="CF10" i="8"/>
  <c r="J16" i="12" s="1"/>
  <c r="M24" i="12"/>
  <c r="AW11" i="8"/>
  <c r="F18" i="12" s="1"/>
  <c r="AG65" i="8"/>
  <c r="M23" i="12"/>
  <c r="AW25" i="8"/>
  <c r="N12" i="12"/>
  <c r="CH8" i="8"/>
  <c r="AV14" i="8"/>
  <c r="AF55" i="8"/>
  <c r="AV7" i="8"/>
  <c r="F11" i="12" s="1"/>
  <c r="AF53" i="8"/>
  <c r="F19" i="12"/>
  <c r="N19" i="12"/>
  <c r="CG12" i="8"/>
  <c r="CF7" i="8"/>
  <c r="CF12" i="8"/>
  <c r="F22" i="12"/>
  <c r="F24" i="12"/>
  <c r="CF15" i="8"/>
  <c r="CF17" i="8"/>
  <c r="J13" i="12" s="1"/>
  <c r="CF13" i="8"/>
  <c r="J20" i="12" s="1"/>
  <c r="CF11" i="8"/>
  <c r="CF9" i="8"/>
  <c r="J15" i="12" s="1"/>
  <c r="N15" i="12"/>
  <c r="AH63" i="8"/>
  <c r="AO71" i="8"/>
  <c r="AO57" i="8"/>
  <c r="AJ63" i="8"/>
  <c r="AR57" i="8"/>
  <c r="AN63" i="8"/>
  <c r="S46" i="9"/>
  <c r="AT63" i="8"/>
  <c r="AE57" i="8"/>
  <c r="AF49" i="8"/>
  <c r="AE49" i="8"/>
  <c r="AE69" i="8"/>
  <c r="AD69" i="8"/>
  <c r="AS71" i="8"/>
  <c r="AQ73" i="8"/>
  <c r="F9" i="12"/>
  <c r="S44" i="9"/>
  <c r="N10" i="12"/>
  <c r="N9" i="12"/>
  <c r="J9" i="12"/>
  <c r="F10" i="12"/>
  <c r="E83" i="12"/>
  <c r="E84" i="12"/>
  <c r="E87" i="12"/>
  <c r="E86" i="12"/>
  <c r="E82" i="12"/>
  <c r="E93" i="12"/>
  <c r="E88" i="12"/>
  <c r="E95" i="12"/>
  <c r="E91" i="12"/>
  <c r="E94" i="12"/>
  <c r="E92" i="12"/>
  <c r="E89" i="12"/>
  <c r="E90" i="12"/>
  <c r="E85" i="12"/>
  <c r="AY17" i="8" l="1"/>
  <c r="AG17" i="8"/>
  <c r="AZ17" i="8" s="1"/>
  <c r="N13" i="12" s="1"/>
  <c r="J17" i="12"/>
  <c r="J12" i="12"/>
  <c r="F12" i="12"/>
  <c r="F14" i="12"/>
  <c r="N23" i="12"/>
  <c r="CI25" i="8"/>
  <c r="J23" i="12" s="1"/>
  <c r="F23" i="12"/>
  <c r="N18" i="12"/>
  <c r="CI11" i="8"/>
  <c r="J18" i="12" s="1"/>
  <c r="N14" i="12"/>
  <c r="CH14" i="8"/>
  <c r="J14" i="12" s="1"/>
  <c r="N11" i="12"/>
  <c r="CH7" i="8"/>
  <c r="J11" i="12" s="1"/>
  <c r="J19" i="12"/>
  <c r="AL55" i="8"/>
  <c r="AM55" i="8"/>
  <c r="AP71" i="8"/>
  <c r="AS57" i="8"/>
  <c r="AP57" i="8"/>
  <c r="AF57" i="8"/>
  <c r="S45" i="9"/>
  <c r="M8" i="12"/>
  <c r="J10" i="12"/>
  <c r="E8" i="12"/>
  <c r="BK4" i="8"/>
  <c r="F13" i="12" l="1"/>
  <c r="E13" i="12"/>
  <c r="M13" i="12"/>
  <c r="AT57" i="8"/>
  <c r="AT71" i="8"/>
  <c r="AG57" i="8"/>
  <c r="S40" i="9"/>
  <c r="AH57" i="8" l="1"/>
  <c r="F47" i="8"/>
  <c r="H47" i="8"/>
  <c r="L47" i="8"/>
  <c r="P47" i="8"/>
  <c r="I47" i="8"/>
  <c r="Q47" i="8"/>
  <c r="J47" i="8"/>
  <c r="M47" i="8"/>
  <c r="N47" i="8"/>
  <c r="R47" i="8"/>
  <c r="G47" i="8"/>
  <c r="K47" i="8"/>
  <c r="O47" i="8"/>
  <c r="N36" i="12"/>
  <c r="J36" i="12"/>
  <c r="F36" i="12"/>
  <c r="M36" i="12"/>
  <c r="I36" i="12"/>
  <c r="L36" i="12"/>
  <c r="H36" i="12"/>
  <c r="K36" i="12"/>
  <c r="G36" i="12"/>
  <c r="BP4" i="8"/>
  <c r="BT4" i="8"/>
  <c r="BX4" i="8"/>
  <c r="CB4" i="8"/>
  <c r="BN4" i="8"/>
  <c r="BS4" i="8"/>
  <c r="BY4" i="8"/>
  <c r="BM4" i="8"/>
  <c r="BO4" i="8"/>
  <c r="BU4" i="8"/>
  <c r="BZ4" i="8"/>
  <c r="BQ4" i="8"/>
  <c r="BV4" i="8"/>
  <c r="CA4" i="8"/>
  <c r="BR4" i="8"/>
  <c r="BW4" i="8"/>
  <c r="CC4" i="8"/>
  <c r="N38" i="12"/>
  <c r="J38" i="12"/>
  <c r="F38" i="12"/>
  <c r="M38" i="12"/>
  <c r="I38" i="12"/>
  <c r="F35" i="12"/>
  <c r="G38" i="12"/>
  <c r="L38" i="12"/>
  <c r="H38" i="12"/>
  <c r="F37" i="12"/>
  <c r="K38" i="12"/>
  <c r="AI57" i="8" l="1"/>
  <c r="S42" i="9"/>
  <c r="C46" i="8"/>
  <c r="B46" i="8" a="1"/>
  <c r="B46" i="8" s="1"/>
  <c r="C58" i="8"/>
  <c r="B58" i="8" a="1"/>
  <c r="B58" i="8" s="1"/>
  <c r="B60" i="8" a="1"/>
  <c r="B60" i="8" s="1"/>
  <c r="C60" i="8"/>
  <c r="B62" i="8" a="1"/>
  <c r="B62" i="8" s="1"/>
  <c r="C62" i="8"/>
  <c r="C56" i="8"/>
  <c r="B56" i="8" a="1"/>
  <c r="B56" i="8" s="1"/>
  <c r="B50" i="8" a="1"/>
  <c r="B50" i="8" s="1"/>
  <c r="C50" i="8"/>
  <c r="C48" i="8"/>
  <c r="B48" i="8" a="1"/>
  <c r="B48" i="8" s="1"/>
  <c r="B64" i="8" a="1"/>
  <c r="B64" i="8" s="1"/>
  <c r="C64" i="8"/>
  <c r="AJ57" i="8" l="1"/>
  <c r="S72" i="8"/>
  <c r="O72" i="8"/>
  <c r="K72" i="8"/>
  <c r="G72" i="8"/>
  <c r="V72" i="8"/>
  <c r="R72" i="8"/>
  <c r="N72" i="8"/>
  <c r="J72" i="8"/>
  <c r="F72" i="8"/>
  <c r="U72" i="8"/>
  <c r="Q72" i="8"/>
  <c r="M72" i="8"/>
  <c r="I72" i="8"/>
  <c r="T72" i="8"/>
  <c r="P72" i="8"/>
  <c r="L72" i="8"/>
  <c r="H72" i="8"/>
  <c r="V64" i="8"/>
  <c r="R64" i="8"/>
  <c r="N64" i="8"/>
  <c r="J64" i="8"/>
  <c r="F64" i="8"/>
  <c r="U64" i="8"/>
  <c r="Q64" i="8"/>
  <c r="M64" i="8"/>
  <c r="I64" i="8"/>
  <c r="T64" i="8"/>
  <c r="P64" i="8"/>
  <c r="L64" i="8"/>
  <c r="H64" i="8"/>
  <c r="S64" i="8"/>
  <c r="O64" i="8"/>
  <c r="K64" i="8"/>
  <c r="G64" i="8"/>
  <c r="S62" i="8"/>
  <c r="O62" i="8"/>
  <c r="K62" i="8"/>
  <c r="G62" i="8"/>
  <c r="V62" i="8"/>
  <c r="R62" i="8"/>
  <c r="N62" i="8"/>
  <c r="J62" i="8"/>
  <c r="F62" i="8"/>
  <c r="U62" i="8"/>
  <c r="Q62" i="8"/>
  <c r="M62" i="8"/>
  <c r="I62" i="8"/>
  <c r="T62" i="8"/>
  <c r="P62" i="8"/>
  <c r="L62" i="8"/>
  <c r="H62" i="8"/>
  <c r="S60" i="8"/>
  <c r="O60" i="8"/>
  <c r="K60" i="8"/>
  <c r="G60" i="8"/>
  <c r="U60" i="8"/>
  <c r="Q60" i="8"/>
  <c r="M60" i="8"/>
  <c r="I60" i="8"/>
  <c r="T60" i="8"/>
  <c r="P60" i="8"/>
  <c r="L60" i="8"/>
  <c r="H60" i="8"/>
  <c r="V60" i="8"/>
  <c r="R60" i="8"/>
  <c r="N60" i="8"/>
  <c r="J60" i="8"/>
  <c r="F60" i="8"/>
  <c r="S58" i="8"/>
  <c r="O58" i="8"/>
  <c r="K58" i="8"/>
  <c r="G58" i="8"/>
  <c r="U58" i="8"/>
  <c r="Q58" i="8"/>
  <c r="M58" i="8"/>
  <c r="I58" i="8"/>
  <c r="T58" i="8"/>
  <c r="P58" i="8"/>
  <c r="L58" i="8"/>
  <c r="H58" i="8"/>
  <c r="V58" i="8"/>
  <c r="R58" i="8"/>
  <c r="N58" i="8"/>
  <c r="J58" i="8"/>
  <c r="F58" i="8"/>
  <c r="S56" i="8"/>
  <c r="O56" i="8"/>
  <c r="K56" i="8"/>
  <c r="G56" i="8"/>
  <c r="U56" i="8"/>
  <c r="Q56" i="8"/>
  <c r="M56" i="8"/>
  <c r="I56" i="8"/>
  <c r="T56" i="8"/>
  <c r="P56" i="8"/>
  <c r="L56" i="8"/>
  <c r="H56" i="8"/>
  <c r="V56" i="8"/>
  <c r="R56" i="8"/>
  <c r="N56" i="8"/>
  <c r="J56" i="8"/>
  <c r="F56" i="8"/>
  <c r="S50" i="8"/>
  <c r="O50" i="8"/>
  <c r="K50" i="8"/>
  <c r="G50" i="8"/>
  <c r="V50" i="8"/>
  <c r="R50" i="8"/>
  <c r="N50" i="8"/>
  <c r="J50" i="8"/>
  <c r="F50" i="8"/>
  <c r="U50" i="8"/>
  <c r="Q50" i="8"/>
  <c r="M50" i="8"/>
  <c r="I50" i="8"/>
  <c r="T50" i="8"/>
  <c r="P50" i="8"/>
  <c r="L50" i="8"/>
  <c r="H50" i="8"/>
  <c r="S48" i="8"/>
  <c r="O48" i="8"/>
  <c r="K48" i="8"/>
  <c r="G48" i="8"/>
  <c r="V48" i="8"/>
  <c r="R48" i="8"/>
  <c r="N48" i="8"/>
  <c r="J48" i="8"/>
  <c r="F48" i="8"/>
  <c r="U48" i="8"/>
  <c r="Q48" i="8"/>
  <c r="M48" i="8"/>
  <c r="I48" i="8"/>
  <c r="T48" i="8"/>
  <c r="P48" i="8"/>
  <c r="L48" i="8"/>
  <c r="H48" i="8"/>
  <c r="T46" i="8"/>
  <c r="U46" i="8"/>
  <c r="V46" i="8"/>
  <c r="T74" i="8"/>
  <c r="U74" i="8"/>
  <c r="V74" i="8"/>
  <c r="S74" i="8"/>
  <c r="S46" i="8"/>
  <c r="F74" i="8"/>
  <c r="J74" i="8"/>
  <c r="N74" i="8"/>
  <c r="R74" i="8"/>
  <c r="G74" i="8"/>
  <c r="K74" i="8"/>
  <c r="O74" i="8"/>
  <c r="I74" i="8"/>
  <c r="H74" i="8"/>
  <c r="L74" i="8"/>
  <c r="P74" i="8"/>
  <c r="M74" i="8"/>
  <c r="Q74" i="8"/>
  <c r="Q46" i="8"/>
  <c r="M46" i="8"/>
  <c r="I46" i="8"/>
  <c r="P46" i="8"/>
  <c r="L46" i="8"/>
  <c r="H46" i="8"/>
  <c r="K46" i="8"/>
  <c r="R46" i="8"/>
  <c r="J46" i="8"/>
  <c r="O46" i="8"/>
  <c r="G46" i="8"/>
  <c r="N46" i="8"/>
  <c r="F46" i="8"/>
  <c r="AK57" i="8" l="1"/>
  <c r="G298" i="5"/>
  <c r="H298" i="5"/>
  <c r="H307" i="5" s="1"/>
  <c r="I298" i="5"/>
  <c r="I307" i="5" s="1"/>
  <c r="J298" i="5"/>
  <c r="J307" i="5" s="1"/>
  <c r="K298" i="5"/>
  <c r="K307" i="5" s="1"/>
  <c r="L298" i="5"/>
  <c r="L307" i="5" s="1"/>
  <c r="M298" i="5"/>
  <c r="M307" i="5" s="1"/>
  <c r="N298" i="5"/>
  <c r="N307" i="5" s="1"/>
  <c r="F307" i="5"/>
  <c r="G307" i="5" l="1"/>
  <c r="O298" i="5"/>
  <c r="E5" i="12"/>
  <c r="G299" i="5"/>
  <c r="G308" i="5" s="1"/>
  <c r="L299" i="5"/>
  <c r="L308" i="5" s="1"/>
  <c r="M299" i="5"/>
  <c r="M308" i="5" s="1"/>
  <c r="N299" i="5"/>
  <c r="N308" i="5" s="1"/>
  <c r="A1" i="8"/>
  <c r="C63" i="12"/>
  <c r="H299" i="5"/>
  <c r="H308" i="5" s="1"/>
  <c r="K299" i="5"/>
  <c r="K308" i="5" s="1"/>
  <c r="I5" i="12"/>
  <c r="M5" i="12"/>
  <c r="O302" i="5"/>
  <c r="O301" i="5"/>
  <c r="I299" i="5"/>
  <c r="I308" i="5" s="1"/>
  <c r="F299" i="5"/>
  <c r="F308" i="5" s="1"/>
  <c r="J299" i="5"/>
  <c r="J308" i="5" s="1"/>
  <c r="BJ4" i="8" l="1"/>
  <c r="I56" i="12"/>
  <c r="N56" i="12"/>
  <c r="L56" i="12"/>
  <c r="K56" i="12"/>
  <c r="J56" i="12"/>
  <c r="M56" i="12"/>
  <c r="F56" i="12"/>
  <c r="H56" i="12"/>
  <c r="G56" i="12"/>
  <c r="I55" i="12"/>
  <c r="F55" i="12"/>
  <c r="L55" i="12"/>
  <c r="K55" i="12"/>
  <c r="G55" i="12"/>
  <c r="H55" i="12"/>
  <c r="J55" i="12"/>
  <c r="N55" i="12"/>
  <c r="M55" i="12"/>
  <c r="M54" i="12"/>
  <c r="F54" i="12"/>
  <c r="N54" i="12"/>
  <c r="G54" i="12"/>
  <c r="H54" i="12"/>
  <c r="I54" i="12"/>
  <c r="J54" i="12"/>
  <c r="K54" i="12"/>
  <c r="L54" i="12"/>
  <c r="AS4" i="8"/>
  <c r="J309" i="5"/>
  <c r="N309" i="5"/>
  <c r="G309" i="5"/>
  <c r="K309" i="5"/>
  <c r="F309" i="5"/>
  <c r="H309" i="5"/>
  <c r="L309" i="5"/>
  <c r="I309" i="5"/>
  <c r="M309" i="5"/>
  <c r="M300" i="5"/>
  <c r="Q4" i="8"/>
  <c r="H35" i="12"/>
  <c r="I4" i="8"/>
  <c r="R4" i="8"/>
  <c r="G35" i="12"/>
  <c r="N35" i="12"/>
  <c r="H300" i="5"/>
  <c r="I37" i="12"/>
  <c r="K37" i="12"/>
  <c r="P298" i="5"/>
  <c r="C4" i="8"/>
  <c r="S4" i="8"/>
  <c r="F300" i="5"/>
  <c r="N300" i="5"/>
  <c r="I300" i="5"/>
  <c r="L300" i="5"/>
  <c r="G300" i="5"/>
  <c r="K300" i="5"/>
  <c r="J300" i="5"/>
  <c r="M34" i="12"/>
  <c r="H34" i="12"/>
  <c r="J34" i="12"/>
  <c r="D4" i="8"/>
  <c r="CU4" i="8"/>
  <c r="N34" i="12"/>
  <c r="I34" i="12"/>
  <c r="H37" i="12"/>
  <c r="J37" i="12"/>
  <c r="K34" i="12"/>
  <c r="G34" i="12"/>
  <c r="E4" i="8"/>
  <c r="P4" i="8"/>
  <c r="J35" i="12"/>
  <c r="L4" i="8"/>
  <c r="H4" i="8"/>
  <c r="K4" i="8"/>
  <c r="L35" i="12"/>
  <c r="K35" i="12"/>
  <c r="G37" i="12"/>
  <c r="M4" i="8"/>
  <c r="M37" i="12"/>
  <c r="G4" i="8"/>
  <c r="F4" i="8"/>
  <c r="L34" i="12"/>
  <c r="O4" i="8"/>
  <c r="N4" i="8"/>
  <c r="N37" i="12"/>
  <c r="M35" i="12"/>
  <c r="L37" i="12"/>
  <c r="J4" i="8"/>
  <c r="I35" i="12"/>
  <c r="Y4" i="8" l="1"/>
  <c r="DM4" i="8"/>
  <c r="EE4" i="8" s="1"/>
  <c r="O299" i="5"/>
  <c r="O308" i="5" s="1"/>
  <c r="O307" i="5"/>
  <c r="CE4" i="8"/>
  <c r="X4" i="8"/>
  <c r="CW11" i="8" l="1"/>
  <c r="DO11" i="8" s="1"/>
  <c r="CW17" i="8"/>
  <c r="DO17" i="8" s="1"/>
  <c r="CW15" i="8"/>
  <c r="CW5" i="8"/>
  <c r="DO5" i="8" s="1"/>
  <c r="CW6" i="8"/>
  <c r="DO6" i="8" s="1"/>
  <c r="CW12" i="8"/>
  <c r="CW7" i="8"/>
  <c r="CW10" i="8"/>
  <c r="CW8" i="8"/>
  <c r="CW13" i="8"/>
  <c r="CW14" i="8"/>
  <c r="CW9" i="8"/>
  <c r="CW16" i="8"/>
  <c r="EE22" i="8"/>
  <c r="CW4" i="8"/>
  <c r="E46" i="8"/>
  <c r="AT4" i="8"/>
  <c r="CF4" i="8" s="1"/>
  <c r="CX10" i="8" s="1"/>
  <c r="DP10" i="8" s="1"/>
  <c r="BI4" i="8"/>
  <c r="AW4" i="8"/>
  <c r="CI4" i="8" s="1"/>
  <c r="AU4" i="8"/>
  <c r="D48" i="8"/>
  <c r="D46" i="8"/>
  <c r="B95" i="8"/>
  <c r="B98" i="8"/>
  <c r="B91" i="8"/>
  <c r="B88" i="8"/>
  <c r="B90" i="8"/>
  <c r="B97" i="8"/>
  <c r="B92" i="8"/>
  <c r="B87" i="8"/>
  <c r="B96" i="8"/>
  <c r="B99" i="8"/>
  <c r="B93" i="8"/>
  <c r="DA9" i="8" l="1"/>
  <c r="DS9" i="8" s="1"/>
  <c r="DA8" i="8"/>
  <c r="DS8" i="8" s="1"/>
  <c r="DA13" i="8"/>
  <c r="DS13" i="8" s="1"/>
  <c r="DA11" i="8"/>
  <c r="DS11" i="8" s="1"/>
  <c r="DA5" i="8"/>
  <c r="DS5" i="8" s="1"/>
  <c r="DA10" i="8"/>
  <c r="DS10" i="8" s="1"/>
  <c r="DA7" i="8"/>
  <c r="DS7" i="8" s="1"/>
  <c r="DA12" i="8"/>
  <c r="DS12" i="8" s="1"/>
  <c r="DA6" i="8"/>
  <c r="DS6" i="8" s="1"/>
  <c r="DA16" i="8"/>
  <c r="DS16" i="8" s="1"/>
  <c r="CX13" i="8"/>
  <c r="DP13" i="8" s="1"/>
  <c r="CX5" i="8"/>
  <c r="DP5" i="8" s="1"/>
  <c r="CX15" i="8"/>
  <c r="DP15" i="8" s="1"/>
  <c r="CX8" i="8"/>
  <c r="DP8" i="8" s="1"/>
  <c r="CX7" i="8"/>
  <c r="DP7" i="8" s="1"/>
  <c r="CX14" i="8"/>
  <c r="DP14" i="8" s="1"/>
  <c r="CX17" i="8"/>
  <c r="DP17" i="8" s="1"/>
  <c r="CX12" i="8"/>
  <c r="DP12" i="8" s="1"/>
  <c r="CX6" i="8"/>
  <c r="DP6" i="8" s="1"/>
  <c r="CX16" i="8"/>
  <c r="DP16" i="8" s="1"/>
  <c r="EG17" i="8"/>
  <c r="EG11" i="8"/>
  <c r="DO14" i="8"/>
  <c r="DO7" i="8"/>
  <c r="DO15" i="8"/>
  <c r="DO12" i="8"/>
  <c r="DO8" i="8"/>
  <c r="DO13" i="8"/>
  <c r="DO9" i="8"/>
  <c r="CX9" i="8"/>
  <c r="DP9" i="8" s="1"/>
  <c r="CX11" i="8"/>
  <c r="DP11" i="8" s="1"/>
  <c r="EG16" i="8"/>
  <c r="EG6" i="8"/>
  <c r="EG10" i="8"/>
  <c r="EH10" i="8"/>
  <c r="EG5" i="8"/>
  <c r="AV4" i="8"/>
  <c r="CH4" i="8" s="1"/>
  <c r="CZ9" i="8" s="1"/>
  <c r="DR9" i="8" s="1"/>
  <c r="B94" i="8"/>
  <c r="B89" i="8"/>
  <c r="B86" i="8"/>
  <c r="DA4" i="8"/>
  <c r="DS4" i="8" s="1"/>
  <c r="AX4" i="8"/>
  <c r="AY4" i="8"/>
  <c r="CK4" i="8" s="1"/>
  <c r="BB4" i="8"/>
  <c r="BH4" i="8"/>
  <c r="CT4" i="8" s="1"/>
  <c r="BA4" i="8"/>
  <c r="CM4" i="8" s="1"/>
  <c r="DE5" i="8" s="1"/>
  <c r="DW5" i="8" s="1"/>
  <c r="BC4" i="8"/>
  <c r="CO4" i="8" s="1"/>
  <c r="BD4" i="8"/>
  <c r="CP4" i="8" s="1"/>
  <c r="BE4" i="8"/>
  <c r="CQ4" i="8" s="1"/>
  <c r="BF4" i="8"/>
  <c r="CR4" i="8" s="1"/>
  <c r="AZ4" i="8"/>
  <c r="CL4" i="8" s="1"/>
  <c r="BG4" i="8"/>
  <c r="CS4" i="8" s="1"/>
  <c r="E48" i="8"/>
  <c r="CG4" i="8"/>
  <c r="CY15" i="8" s="1"/>
  <c r="DQ15" i="8" s="1"/>
  <c r="E50" i="8"/>
  <c r="D50" i="8"/>
  <c r="D64" i="8"/>
  <c r="E64" i="8"/>
  <c r="E60" i="8"/>
  <c r="D60" i="8"/>
  <c r="D62" i="8"/>
  <c r="E62" i="8"/>
  <c r="D56" i="8"/>
  <c r="E56" i="8"/>
  <c r="D58" i="8"/>
  <c r="E58" i="8"/>
  <c r="S36" i="9"/>
  <c r="DD8" i="8" l="1"/>
  <c r="DV8" i="8" s="1"/>
  <c r="DD12" i="8"/>
  <c r="DV12" i="8" s="1"/>
  <c r="EP5" i="8"/>
  <c r="EO5" i="8"/>
  <c r="ET5" i="8"/>
  <c r="EQ5" i="8"/>
  <c r="EU5" i="8"/>
  <c r="ES5" i="8"/>
  <c r="ER5" i="8"/>
  <c r="EV5" i="8"/>
  <c r="EW5" i="8"/>
  <c r="DD14" i="8"/>
  <c r="DV14" i="8" s="1"/>
  <c r="DD13" i="8"/>
  <c r="DV13" i="8" s="1"/>
  <c r="DD15" i="8"/>
  <c r="DV15" i="8" s="1"/>
  <c r="DD7" i="8"/>
  <c r="DV7" i="8" s="1"/>
  <c r="DD16" i="8"/>
  <c r="DV16" i="8" s="1"/>
  <c r="DD9" i="8"/>
  <c r="DV9" i="8" s="1"/>
  <c r="DD5" i="8"/>
  <c r="DV5" i="8" s="1"/>
  <c r="DD6" i="8"/>
  <c r="DV6" i="8" s="1"/>
  <c r="DC12" i="8"/>
  <c r="DU12" i="8" s="1"/>
  <c r="DC9" i="8"/>
  <c r="DU9" i="8" s="1"/>
  <c r="DC5" i="8"/>
  <c r="DU5" i="8" s="1"/>
  <c r="DC11" i="8"/>
  <c r="DU11" i="8" s="1"/>
  <c r="DC7" i="8"/>
  <c r="DU7" i="8" s="1"/>
  <c r="DC8" i="8"/>
  <c r="DU8" i="8" s="1"/>
  <c r="DC6" i="8"/>
  <c r="DU6" i="8" s="1"/>
  <c r="DC13" i="8"/>
  <c r="DU13" i="8" s="1"/>
  <c r="DC10" i="8"/>
  <c r="DU10" i="8" s="1"/>
  <c r="DC16" i="8"/>
  <c r="DU16" i="8" s="1"/>
  <c r="CZ8" i="8"/>
  <c r="DR8" i="8" s="1"/>
  <c r="CZ11" i="8"/>
  <c r="CZ14" i="8"/>
  <c r="DR14" i="8" s="1"/>
  <c r="EJ14" i="8" s="1"/>
  <c r="CZ12" i="8"/>
  <c r="DR12" i="8" s="1"/>
  <c r="CZ15" i="8"/>
  <c r="DR15" i="8" s="1"/>
  <c r="CZ7" i="8"/>
  <c r="DR7" i="8" s="1"/>
  <c r="EK7" i="8" s="1"/>
  <c r="CZ6" i="8"/>
  <c r="CZ16" i="8"/>
  <c r="DR16" i="8" s="1"/>
  <c r="CZ10" i="8"/>
  <c r="DR10" i="8" s="1"/>
  <c r="CZ13" i="8"/>
  <c r="DR13" i="8" s="1"/>
  <c r="CZ5" i="8"/>
  <c r="DR5" i="8" s="1"/>
  <c r="CZ17" i="8"/>
  <c r="DR17" i="8" s="1"/>
  <c r="CY9" i="8"/>
  <c r="DQ9" i="8" s="1"/>
  <c r="EK9" i="8" s="1"/>
  <c r="CY10" i="8"/>
  <c r="CY6" i="8"/>
  <c r="DQ6" i="8" s="1"/>
  <c r="CY13" i="8"/>
  <c r="DQ13" i="8" s="1"/>
  <c r="CY8" i="8"/>
  <c r="DQ8" i="8" s="1"/>
  <c r="CY16" i="8"/>
  <c r="DQ16" i="8" s="1"/>
  <c r="CY5" i="8"/>
  <c r="DQ5" i="8" s="1"/>
  <c r="CY17" i="8"/>
  <c r="DQ17" i="8" s="1"/>
  <c r="CY11" i="8"/>
  <c r="DQ11" i="8" s="1"/>
  <c r="CY12" i="8"/>
  <c r="DQ12" i="8" s="1"/>
  <c r="EI12" i="8" s="1"/>
  <c r="EI14" i="8"/>
  <c r="EH5" i="8"/>
  <c r="EH17" i="8"/>
  <c r="EH8" i="8"/>
  <c r="EH6" i="8"/>
  <c r="EH16" i="8"/>
  <c r="EH14" i="8"/>
  <c r="EH12" i="8"/>
  <c r="EG15" i="8"/>
  <c r="EG9" i="8"/>
  <c r="EH7" i="8"/>
  <c r="EG14" i="8"/>
  <c r="EG8" i="8"/>
  <c r="EG7" i="8"/>
  <c r="EG12" i="8"/>
  <c r="EG13" i="8"/>
  <c r="EI7" i="8"/>
  <c r="EI15" i="8"/>
  <c r="EH15" i="8"/>
  <c r="EH13" i="8"/>
  <c r="EH9" i="8"/>
  <c r="EH11" i="8"/>
  <c r="DS22" i="8"/>
  <c r="DJ4" i="8"/>
  <c r="EB4" i="8" s="1"/>
  <c r="DL4" i="8"/>
  <c r="ED4" i="8" s="1"/>
  <c r="DI4" i="8"/>
  <c r="EA4" i="8" s="1"/>
  <c r="DH4" i="8"/>
  <c r="DZ4" i="8" s="1"/>
  <c r="DC4" i="8"/>
  <c r="DU4" i="8" s="1"/>
  <c r="DG4" i="8"/>
  <c r="DY4" i="8" s="1"/>
  <c r="S41" i="9"/>
  <c r="S49" i="9"/>
  <c r="CJ4" i="8"/>
  <c r="CZ4" i="8"/>
  <c r="DR4" i="8" s="1"/>
  <c r="S48" i="9"/>
  <c r="S47" i="9"/>
  <c r="CN4" i="8"/>
  <c r="S35" i="9"/>
  <c r="DB8" i="8" l="1"/>
  <c r="DT8" i="8" s="1"/>
  <c r="EM8" i="8" s="1"/>
  <c r="DB12" i="8"/>
  <c r="DT12" i="8" s="1"/>
  <c r="EL12" i="8" s="1"/>
  <c r="DB6" i="8"/>
  <c r="DT6" i="8" s="1"/>
  <c r="EL6" i="8" s="1"/>
  <c r="DB16" i="8"/>
  <c r="DT16" i="8" s="1"/>
  <c r="EL16" i="8" s="1"/>
  <c r="DB10" i="8"/>
  <c r="DT10" i="8" s="1"/>
  <c r="DB11" i="8"/>
  <c r="DT11" i="8" s="1"/>
  <c r="EL11" i="8" s="1"/>
  <c r="DB14" i="8"/>
  <c r="DB5" i="8"/>
  <c r="DT5" i="8" s="1"/>
  <c r="EL5" i="8" s="1"/>
  <c r="DB15" i="8"/>
  <c r="DT15" i="8" s="1"/>
  <c r="EL15" i="8" s="1"/>
  <c r="DB7" i="8"/>
  <c r="DT7" i="8" s="1"/>
  <c r="EN7" i="8" s="1"/>
  <c r="Q11" i="12" s="1"/>
  <c r="DB13" i="8"/>
  <c r="DT13" i="8" s="1"/>
  <c r="EN13" i="8" s="1"/>
  <c r="Q20" i="12" s="1"/>
  <c r="DB9" i="8"/>
  <c r="DT9" i="8" s="1"/>
  <c r="EM9" i="8" s="1"/>
  <c r="EK11" i="8"/>
  <c r="EK14" i="8"/>
  <c r="EJ15" i="8"/>
  <c r="EK15" i="8"/>
  <c r="EJ7" i="8"/>
  <c r="EJ16" i="8"/>
  <c r="EJ5" i="8"/>
  <c r="EJ13" i="8"/>
  <c r="EK17" i="8"/>
  <c r="EL17" i="8"/>
  <c r="EI9" i="8"/>
  <c r="K13" i="12"/>
  <c r="L13" i="12"/>
  <c r="DQ10" i="8"/>
  <c r="EJ9" i="8"/>
  <c r="EK6" i="8"/>
  <c r="EK13" i="8"/>
  <c r="EJ6" i="8"/>
  <c r="EI13" i="8"/>
  <c r="EI6" i="8"/>
  <c r="EK8" i="8"/>
  <c r="EI8" i="8"/>
  <c r="EJ8" i="8"/>
  <c r="EK16" i="8"/>
  <c r="EI16" i="8"/>
  <c r="EK12" i="8"/>
  <c r="EJ17" i="8"/>
  <c r="EI17" i="8"/>
  <c r="EN17" i="8"/>
  <c r="Q13" i="12" s="1"/>
  <c r="EM17" i="8"/>
  <c r="EK5" i="8"/>
  <c r="EI5" i="8"/>
  <c r="EI11" i="8"/>
  <c r="EJ12" i="8"/>
  <c r="EJ11" i="8"/>
  <c r="ED22" i="8"/>
  <c r="DZ22" i="8"/>
  <c r="EB22" i="8"/>
  <c r="DY22" i="8"/>
  <c r="EA22" i="8"/>
  <c r="DR22" i="8"/>
  <c r="DU22" i="8"/>
  <c r="DK4" i="8"/>
  <c r="EC4" i="8" s="1"/>
  <c r="EC22" i="8" s="1"/>
  <c r="S39" i="9"/>
  <c r="S38" i="9"/>
  <c r="DE4" i="8"/>
  <c r="DW4" i="8" s="1"/>
  <c r="DD4" i="8"/>
  <c r="DB4" i="8"/>
  <c r="DT4" i="8" s="1"/>
  <c r="CX4" i="8"/>
  <c r="DP4" i="8" s="1"/>
  <c r="DO4" i="8"/>
  <c r="CY4" i="8"/>
  <c r="DQ4" i="8" s="1"/>
  <c r="K16" i="12" l="1"/>
  <c r="EM6" i="8"/>
  <c r="EN8" i="8"/>
  <c r="Q12" i="12" s="1"/>
  <c r="K12" i="12"/>
  <c r="L16" i="12"/>
  <c r="EM12" i="8"/>
  <c r="G19" i="12" s="1"/>
  <c r="EN12" i="8"/>
  <c r="Q19" i="12" s="1"/>
  <c r="K20" i="12"/>
  <c r="K17" i="12"/>
  <c r="L20" i="12"/>
  <c r="L17" i="12"/>
  <c r="L11" i="12"/>
  <c r="L15" i="12"/>
  <c r="L18" i="12"/>
  <c r="L19" i="12"/>
  <c r="L12" i="12"/>
  <c r="K18" i="12"/>
  <c r="K19" i="12"/>
  <c r="K11" i="12"/>
  <c r="DT14" i="8"/>
  <c r="EM14" i="8" s="1"/>
  <c r="K14" i="12"/>
  <c r="K15" i="12"/>
  <c r="EL8" i="8"/>
  <c r="EN6" i="8"/>
  <c r="Q10" i="12" s="1"/>
  <c r="EM11" i="8"/>
  <c r="EN16" i="8"/>
  <c r="Q9" i="12" s="1"/>
  <c r="EM16" i="8"/>
  <c r="EN11" i="8"/>
  <c r="Q18" i="12" s="1"/>
  <c r="EN5" i="8"/>
  <c r="Q8" i="12" s="1"/>
  <c r="EM5" i="8"/>
  <c r="EL7" i="8"/>
  <c r="EM7" i="8"/>
  <c r="G11" i="12" s="1"/>
  <c r="EM15" i="8"/>
  <c r="G17" i="12" s="1"/>
  <c r="EN15" i="8"/>
  <c r="Q17" i="12" s="1"/>
  <c r="EL13" i="8"/>
  <c r="EM13" i="8"/>
  <c r="EN9" i="8"/>
  <c r="Q15" i="12" s="1"/>
  <c r="EL9" i="8"/>
  <c r="G13" i="12"/>
  <c r="O13" i="12"/>
  <c r="G18" i="12"/>
  <c r="EN10" i="8"/>
  <c r="Q16" i="12" s="1"/>
  <c r="EK10" i="8"/>
  <c r="EL10" i="8"/>
  <c r="EJ10" i="8"/>
  <c r="EM10" i="8"/>
  <c r="EI10" i="8"/>
  <c r="DV4" i="8"/>
  <c r="DV22" i="8" s="1"/>
  <c r="DW22" i="8"/>
  <c r="EO4" i="8"/>
  <c r="DQ22" i="8"/>
  <c r="T15" i="12"/>
  <c r="DF4" i="8"/>
  <c r="DX4" i="8" s="1"/>
  <c r="EQ4" i="8" s="1"/>
  <c r="EH4" i="8"/>
  <c r="EK4" i="8"/>
  <c r="EI4" i="8"/>
  <c r="EJ4" i="8"/>
  <c r="EM4" i="8"/>
  <c r="EL4" i="8"/>
  <c r="EG4" i="8"/>
  <c r="O18" i="12" l="1"/>
  <c r="O15" i="12"/>
  <c r="G20" i="12"/>
  <c r="O12" i="12"/>
  <c r="O17" i="12"/>
  <c r="O19" i="12"/>
  <c r="G12" i="12"/>
  <c r="G15" i="12"/>
  <c r="O20" i="12"/>
  <c r="O11" i="12"/>
  <c r="EN14" i="8"/>
  <c r="Q14" i="12" s="1"/>
  <c r="L14" i="12"/>
  <c r="EL14" i="8"/>
  <c r="O16" i="12"/>
  <c r="G16" i="12"/>
  <c r="EY19" i="8"/>
  <c r="EY18" i="8"/>
  <c r="EY11" i="8"/>
  <c r="EY20" i="8"/>
  <c r="EY17" i="8"/>
  <c r="EY15" i="8"/>
  <c r="EY13" i="8"/>
  <c r="EY6" i="8"/>
  <c r="EY7" i="8"/>
  <c r="EY5" i="8"/>
  <c r="EY16" i="8"/>
  <c r="EY14" i="8"/>
  <c r="EY10" i="8"/>
  <c r="EY12" i="8"/>
  <c r="EY8" i="8"/>
  <c r="EY9" i="8"/>
  <c r="FG5" i="8"/>
  <c r="FG12" i="8"/>
  <c r="FG7" i="8"/>
  <c r="FG9" i="8"/>
  <c r="FG18" i="8"/>
  <c r="FG19" i="8"/>
  <c r="FG20" i="8"/>
  <c r="FG10" i="8"/>
  <c r="FG11" i="8"/>
  <c r="FG8" i="8"/>
  <c r="FG17" i="8"/>
  <c r="FG15" i="8"/>
  <c r="FG14" i="8"/>
  <c r="FG6" i="8"/>
  <c r="FG16" i="8"/>
  <c r="FG13" i="8"/>
  <c r="FI13" i="8"/>
  <c r="FI15" i="8"/>
  <c r="FI6" i="8"/>
  <c r="FI5" i="8"/>
  <c r="FI8" i="8"/>
  <c r="FI20" i="8"/>
  <c r="FI7" i="8"/>
  <c r="FI16" i="8"/>
  <c r="FI11" i="8"/>
  <c r="FI12" i="8"/>
  <c r="FI17" i="8"/>
  <c r="FI18" i="8"/>
  <c r="FI10" i="8"/>
  <c r="FI9" i="8"/>
  <c r="FI19" i="8"/>
  <c r="FI14" i="8"/>
  <c r="EZ11" i="8"/>
  <c r="EZ17" i="8"/>
  <c r="EZ15" i="8"/>
  <c r="EZ20" i="8"/>
  <c r="EZ10" i="8"/>
  <c r="EZ5" i="8"/>
  <c r="EZ13" i="8"/>
  <c r="EZ6" i="8"/>
  <c r="EZ9" i="8"/>
  <c r="EZ14" i="8"/>
  <c r="EZ19" i="8"/>
  <c r="EZ16" i="8"/>
  <c r="EZ8" i="8"/>
  <c r="EZ12" i="8"/>
  <c r="EZ7" i="8"/>
  <c r="EZ18" i="8"/>
  <c r="FC17" i="8"/>
  <c r="FC15" i="8"/>
  <c r="FC18" i="8"/>
  <c r="FC20" i="8"/>
  <c r="FC6" i="8"/>
  <c r="FC8" i="8"/>
  <c r="FC9" i="8"/>
  <c r="FC12" i="8"/>
  <c r="FC14" i="8"/>
  <c r="FC7" i="8"/>
  <c r="FC11" i="8"/>
  <c r="FC19" i="8"/>
  <c r="FC10" i="8"/>
  <c r="FC13" i="8"/>
  <c r="FC5" i="8"/>
  <c r="FC16" i="8"/>
  <c r="FE20" i="8"/>
  <c r="FE10" i="8"/>
  <c r="FE5" i="8"/>
  <c r="FE7" i="8"/>
  <c r="FE18" i="8"/>
  <c r="FE16" i="8"/>
  <c r="FE15" i="8"/>
  <c r="FE14" i="8"/>
  <c r="FE9" i="8"/>
  <c r="FE6" i="8"/>
  <c r="FE17" i="8"/>
  <c r="FE13" i="8"/>
  <c r="FE8" i="8"/>
  <c r="FE11" i="8"/>
  <c r="FE19" i="8"/>
  <c r="FE12" i="8"/>
  <c r="FB6" i="8"/>
  <c r="FB11" i="8"/>
  <c r="FB20" i="8"/>
  <c r="FB14" i="8"/>
  <c r="FB13" i="8"/>
  <c r="FB19" i="8"/>
  <c r="FB15" i="8"/>
  <c r="FB7" i="8"/>
  <c r="FB10" i="8"/>
  <c r="FB12" i="8"/>
  <c r="FB18" i="8"/>
  <c r="FB5" i="8"/>
  <c r="FB17" i="8"/>
  <c r="FB8" i="8"/>
  <c r="FB16" i="8"/>
  <c r="FB9" i="8"/>
  <c r="FA17" i="8"/>
  <c r="FA16" i="8"/>
  <c r="FA11" i="8"/>
  <c r="FA14" i="8"/>
  <c r="FA5" i="8"/>
  <c r="FA15" i="8"/>
  <c r="FA18" i="8"/>
  <c r="FA7" i="8"/>
  <c r="FA6" i="8"/>
  <c r="FA9" i="8"/>
  <c r="FA10" i="8"/>
  <c r="FA12" i="8"/>
  <c r="FA19" i="8"/>
  <c r="FA20" i="8"/>
  <c r="FA13" i="8"/>
  <c r="FA8" i="8"/>
  <c r="EU4" i="8"/>
  <c r="EN4" i="8"/>
  <c r="ES4" i="8"/>
  <c r="ET4" i="8"/>
  <c r="EW4" i="8"/>
  <c r="ER4" i="8"/>
  <c r="EP4" i="8"/>
  <c r="EV4" i="8"/>
  <c r="DT22" i="8"/>
  <c r="DX22" i="8"/>
  <c r="O14" i="12" l="1"/>
  <c r="G14" i="12"/>
  <c r="R14" i="12"/>
  <c r="FD8" i="8"/>
  <c r="H12" i="12" s="1"/>
  <c r="FD16" i="8"/>
  <c r="FD11" i="8"/>
  <c r="H18" i="12" s="1"/>
  <c r="FD18" i="8"/>
  <c r="FD20" i="8"/>
  <c r="FD15" i="8"/>
  <c r="FD7" i="8"/>
  <c r="H11" i="12" s="1"/>
  <c r="FD14" i="8"/>
  <c r="FD9" i="8"/>
  <c r="FD6" i="8"/>
  <c r="FD10" i="8"/>
  <c r="FD17" i="8"/>
  <c r="FD19" i="8"/>
  <c r="FD5" i="8"/>
  <c r="FD12" i="8"/>
  <c r="FD13" i="8"/>
  <c r="R13" i="12"/>
  <c r="R11" i="12"/>
  <c r="R16" i="12"/>
  <c r="R12" i="12"/>
  <c r="R19" i="12"/>
  <c r="R20" i="12"/>
  <c r="R17" i="12"/>
  <c r="R15" i="12"/>
  <c r="R18" i="12"/>
  <c r="FO11" i="8"/>
  <c r="FO15" i="8"/>
  <c r="FO20" i="8"/>
  <c r="FO10" i="8"/>
  <c r="FO14" i="8"/>
  <c r="FO16" i="8"/>
  <c r="FO12" i="8"/>
  <c r="FO8" i="8"/>
  <c r="FO9" i="8"/>
  <c r="FO13" i="8"/>
  <c r="FO18" i="8"/>
  <c r="FO17" i="8"/>
  <c r="FO5" i="8"/>
  <c r="FO6" i="8"/>
  <c r="FO7" i="8"/>
  <c r="FO19" i="8"/>
  <c r="FM15" i="8"/>
  <c r="FM7" i="8"/>
  <c r="FM17" i="8"/>
  <c r="FM19" i="8"/>
  <c r="FM13" i="8"/>
  <c r="FM11" i="8"/>
  <c r="FM18" i="8"/>
  <c r="FM20" i="8"/>
  <c r="FM5" i="8"/>
  <c r="FM6" i="8"/>
  <c r="FM8" i="8"/>
  <c r="FM9" i="8"/>
  <c r="FM12" i="8"/>
  <c r="FM16" i="8"/>
  <c r="FM10" i="8"/>
  <c r="FM14" i="8"/>
  <c r="FH8" i="8"/>
  <c r="FH9" i="8"/>
  <c r="FH17" i="8"/>
  <c r="FH13" i="8"/>
  <c r="FH18" i="8"/>
  <c r="FH20" i="8"/>
  <c r="FH10" i="8"/>
  <c r="FH14" i="8"/>
  <c r="FH11" i="8"/>
  <c r="FH16" i="8"/>
  <c r="FH5" i="8"/>
  <c r="FH12" i="8"/>
  <c r="FH7" i="8"/>
  <c r="FH15" i="8"/>
  <c r="FH19" i="8"/>
  <c r="FH6" i="8"/>
  <c r="FK18" i="8"/>
  <c r="FK17" i="8"/>
  <c r="FK13" i="8"/>
  <c r="FK12" i="8"/>
  <c r="FK5" i="8"/>
  <c r="FK9" i="8"/>
  <c r="FK19" i="8"/>
  <c r="FK14" i="8"/>
  <c r="FK20" i="8"/>
  <c r="FK16" i="8"/>
  <c r="FK11" i="8"/>
  <c r="FK7" i="8"/>
  <c r="FK10" i="8"/>
  <c r="FK6" i="8"/>
  <c r="FK15" i="8"/>
  <c r="FK8" i="8"/>
  <c r="FJ15" i="8"/>
  <c r="FJ5" i="8"/>
  <c r="FJ20" i="8"/>
  <c r="FJ13" i="8"/>
  <c r="FJ17" i="8"/>
  <c r="FJ6" i="8"/>
  <c r="FJ10" i="8"/>
  <c r="FJ14" i="8"/>
  <c r="FJ16" i="8"/>
  <c r="FJ12" i="8"/>
  <c r="FJ8" i="8"/>
  <c r="FJ11" i="8"/>
  <c r="FJ18" i="8"/>
  <c r="FJ7" i="8"/>
  <c r="FJ9" i="8"/>
  <c r="FJ19" i="8"/>
  <c r="FN18" i="8"/>
  <c r="FN10" i="8"/>
  <c r="FN14" i="8"/>
  <c r="FN16" i="8"/>
  <c r="FN12" i="8"/>
  <c r="FN15" i="8"/>
  <c r="FN7" i="8"/>
  <c r="FN5" i="8"/>
  <c r="FN19" i="8"/>
  <c r="FN20" i="8"/>
  <c r="FN11" i="8"/>
  <c r="FN8" i="8"/>
  <c r="FN9" i="8"/>
  <c r="FN13" i="8"/>
  <c r="FN17" i="8"/>
  <c r="FN6" i="8"/>
  <c r="FL20" i="8"/>
  <c r="FL6" i="8"/>
  <c r="FL10" i="8"/>
  <c r="FL16" i="8"/>
  <c r="FL11" i="8"/>
  <c r="FL13" i="8"/>
  <c r="FL18" i="8"/>
  <c r="FL8" i="8"/>
  <c r="FL7" i="8"/>
  <c r="FL5" i="8"/>
  <c r="FL9" i="8"/>
  <c r="FL19" i="8"/>
  <c r="FL17" i="8"/>
  <c r="FL14" i="8"/>
  <c r="FL15" i="8"/>
  <c r="FL12" i="8"/>
  <c r="FF5" i="8"/>
  <c r="FF8" i="8"/>
  <c r="P12" i="12" s="1"/>
  <c r="FF7" i="8"/>
  <c r="P11" i="12" s="1"/>
  <c r="FF11" i="8"/>
  <c r="P18" i="12" s="1"/>
  <c r="FF20" i="8"/>
  <c r="FF9" i="8"/>
  <c r="FF16" i="8"/>
  <c r="FF10" i="8"/>
  <c r="FF19" i="8"/>
  <c r="FF13" i="8"/>
  <c r="FF17" i="8"/>
  <c r="FF6" i="8"/>
  <c r="FF14" i="8"/>
  <c r="FF12" i="8"/>
  <c r="FF15" i="8"/>
  <c r="FF18" i="8"/>
  <c r="D13" i="24"/>
  <c r="H13" i="24" s="1"/>
  <c r="I13" i="24" s="1"/>
  <c r="J13" i="24" s="1"/>
  <c r="FI4" i="8"/>
  <c r="FJ4" i="8"/>
  <c r="FK4" i="8"/>
  <c r="FG4" i="8"/>
  <c r="FH4" i="8"/>
  <c r="FO4" i="8"/>
  <c r="FL4" i="8"/>
  <c r="FN4" i="8"/>
  <c r="FM4" i="8"/>
  <c r="P15" i="12" l="1"/>
  <c r="P13" i="12"/>
  <c r="P20" i="12"/>
  <c r="P14" i="12"/>
  <c r="P19" i="12"/>
  <c r="P16" i="12"/>
  <c r="P17" i="12"/>
  <c r="H13" i="12"/>
  <c r="H19" i="12"/>
  <c r="H15" i="12"/>
  <c r="H17" i="12"/>
  <c r="H20" i="12"/>
  <c r="H16" i="12"/>
  <c r="H14" i="12"/>
  <c r="L13" i="24"/>
  <c r="Q13" i="24"/>
  <c r="R13" i="24" s="1"/>
  <c r="S13" i="24" s="1"/>
  <c r="T13" i="24" s="1"/>
  <c r="U13" i="24" l="1"/>
  <c r="V13" i="24" s="1"/>
  <c r="D6" i="24" l="1"/>
  <c r="H6" i="24" s="1"/>
  <c r="D6" i="21"/>
  <c r="H6" i="21" s="1"/>
  <c r="I6" i="21" s="1"/>
  <c r="J6" i="21" s="1"/>
  <c r="I6" i="24" l="1"/>
  <c r="P6" i="21"/>
  <c r="L6" i="21"/>
  <c r="D15" i="21"/>
  <c r="H15" i="21" s="1"/>
  <c r="I15" i="21" s="1"/>
  <c r="J15" i="21" s="1"/>
  <c r="D12" i="21"/>
  <c r="J6" i="24" l="1"/>
  <c r="H12" i="21"/>
  <c r="L15" i="21"/>
  <c r="P15" i="21"/>
  <c r="Q15" i="21" s="1"/>
  <c r="R15" i="21" s="1"/>
  <c r="S15" i="21" s="1"/>
  <c r="T15" i="21" s="1"/>
  <c r="U15" i="21" s="1"/>
  <c r="D19" i="21"/>
  <c r="H19" i="21" s="1"/>
  <c r="I19" i="21" s="1"/>
  <c r="J19" i="21" s="1"/>
  <c r="Q6" i="21"/>
  <c r="Q6" i="24" l="1"/>
  <c r="L6" i="24"/>
  <c r="I12" i="21"/>
  <c r="R6" i="21"/>
  <c r="S6" i="21" s="1"/>
  <c r="L19" i="21"/>
  <c r="P19" i="21"/>
  <c r="Q19" i="21" s="1"/>
  <c r="R19" i="21" s="1"/>
  <c r="R6" i="24" l="1"/>
  <c r="S6" i="24" s="1"/>
  <c r="S19" i="21"/>
  <c r="T19" i="21" s="1"/>
  <c r="U19" i="21" s="1"/>
  <c r="T6" i="21"/>
  <c r="U6" i="21" s="1"/>
  <c r="J12" i="21"/>
  <c r="T6" i="24" l="1"/>
  <c r="P12" i="21"/>
  <c r="L12" i="21"/>
  <c r="U6" i="24" l="1"/>
  <c r="V6" i="24" s="1"/>
  <c r="Q12" i="21"/>
  <c r="R12" i="21" l="1"/>
  <c r="S12" i="21" s="1"/>
  <c r="T12" i="21" l="1"/>
  <c r="U12" i="21" s="1"/>
  <c r="N8" i="12" l="1"/>
  <c r="S37" i="9"/>
  <c r="F8" i="12"/>
  <c r="K10" i="12" l="1"/>
  <c r="K9" i="12"/>
  <c r="J8" i="12"/>
  <c r="DP22" i="8"/>
  <c r="L8" i="12" l="1"/>
  <c r="K8" i="12"/>
  <c r="D11" i="26" l="1"/>
  <c r="H11" i="26" s="1"/>
  <c r="I11" i="26" s="1"/>
  <c r="J11" i="26" s="1"/>
  <c r="L11" i="26" s="1"/>
  <c r="D17" i="26"/>
  <c r="H17" i="26" s="1"/>
  <c r="I17" i="26" s="1"/>
  <c r="D6" i="26"/>
  <c r="L9" i="12"/>
  <c r="L10" i="12"/>
  <c r="G8" i="12"/>
  <c r="D10" i="26"/>
  <c r="H10" i="26" s="1"/>
  <c r="I10" i="26" s="1"/>
  <c r="D12" i="26"/>
  <c r="H12" i="26" s="1"/>
  <c r="I12" i="26" s="1"/>
  <c r="DO22" i="8"/>
  <c r="O8" i="12"/>
  <c r="D7" i="26" s="1"/>
  <c r="H7" i="26" s="1"/>
  <c r="I7" i="26" s="1"/>
  <c r="D8" i="21"/>
  <c r="H8" i="21" s="1"/>
  <c r="I8" i="21" s="1"/>
  <c r="J8" i="21" s="1"/>
  <c r="R11" i="26" l="1"/>
  <c r="S11" i="26" s="1"/>
  <c r="T11" i="26" s="1"/>
  <c r="U11" i="26" s="1"/>
  <c r="V11" i="26" s="1"/>
  <c r="W11" i="26" s="1"/>
  <c r="D15" i="24"/>
  <c r="H15" i="24" s="1"/>
  <c r="I15" i="24" s="1"/>
  <c r="J15" i="24" s="1"/>
  <c r="Q15" i="24" s="1"/>
  <c r="D16" i="26"/>
  <c r="H16" i="26" s="1"/>
  <c r="I16" i="26" s="1"/>
  <c r="J16" i="26" s="1"/>
  <c r="D19" i="24"/>
  <c r="H19" i="24" s="1"/>
  <c r="I19" i="24" s="1"/>
  <c r="J19" i="24" s="1"/>
  <c r="D18" i="21"/>
  <c r="H18" i="21" s="1"/>
  <c r="I18" i="21" s="1"/>
  <c r="J18" i="21" s="1"/>
  <c r="J10" i="26"/>
  <c r="R10" i="26" s="1"/>
  <c r="J7" i="26"/>
  <c r="J17" i="26"/>
  <c r="J12" i="26"/>
  <c r="H6" i="26"/>
  <c r="D20" i="24"/>
  <c r="H20" i="24" s="1"/>
  <c r="I20" i="24" s="1"/>
  <c r="J20" i="24" s="1"/>
  <c r="Q20" i="24" s="1"/>
  <c r="R20" i="24" s="1"/>
  <c r="S20" i="24" s="1"/>
  <c r="T20" i="24" s="1"/>
  <c r="D7" i="21"/>
  <c r="H7" i="21" s="1"/>
  <c r="I7" i="21" s="1"/>
  <c r="D7" i="24"/>
  <c r="H7" i="24" s="1"/>
  <c r="I7" i="24" s="1"/>
  <c r="D16" i="24"/>
  <c r="H16" i="24" s="1"/>
  <c r="I16" i="24" s="1"/>
  <c r="J16" i="24" s="1"/>
  <c r="Q16" i="24" s="1"/>
  <c r="D9" i="24"/>
  <c r="H9" i="24" s="1"/>
  <c r="I9" i="24" s="1"/>
  <c r="J9" i="24" s="1"/>
  <c r="Q9" i="24" s="1"/>
  <c r="R9" i="24" s="1"/>
  <c r="D16" i="21"/>
  <c r="H16" i="21" s="1"/>
  <c r="I16" i="21" s="1"/>
  <c r="J16" i="21" s="1"/>
  <c r="P16" i="21" s="1"/>
  <c r="FF4" i="8"/>
  <c r="D14" i="24"/>
  <c r="H14" i="24" s="1"/>
  <c r="I14" i="24" s="1"/>
  <c r="J14" i="24" s="1"/>
  <c r="L14" i="24" s="1"/>
  <c r="D15" i="26"/>
  <c r="H15" i="26" s="1"/>
  <c r="I15" i="26" s="1"/>
  <c r="O10" i="12"/>
  <c r="D9" i="26" s="1"/>
  <c r="H9" i="26" s="1"/>
  <c r="I9" i="26" s="1"/>
  <c r="G10" i="12"/>
  <c r="D14" i="26"/>
  <c r="H14" i="26" s="1"/>
  <c r="I14" i="26" s="1"/>
  <c r="O9" i="12"/>
  <c r="D8" i="26" s="1"/>
  <c r="H8" i="26" s="1"/>
  <c r="I8" i="26" s="1"/>
  <c r="G9" i="12"/>
  <c r="D13" i="26"/>
  <c r="H13" i="26" s="1"/>
  <c r="I13" i="26" s="1"/>
  <c r="FB4" i="8"/>
  <c r="FC4" i="8"/>
  <c r="FA4" i="8"/>
  <c r="EZ4" i="8"/>
  <c r="FE4" i="8"/>
  <c r="FD4" i="8"/>
  <c r="EY4" i="8"/>
  <c r="D17" i="21"/>
  <c r="H17" i="21" s="1"/>
  <c r="I17" i="21" s="1"/>
  <c r="J17" i="21" s="1"/>
  <c r="P17" i="21" s="1"/>
  <c r="L8" i="21"/>
  <c r="P8" i="21"/>
  <c r="L15" i="24" l="1"/>
  <c r="L18" i="21"/>
  <c r="P18" i="21"/>
  <c r="Q18" i="21" s="1"/>
  <c r="L19" i="24"/>
  <c r="Q19" i="24"/>
  <c r="R19" i="24" s="1"/>
  <c r="R16" i="26"/>
  <c r="S16" i="26" s="1"/>
  <c r="T16" i="26" s="1"/>
  <c r="U16" i="26" s="1"/>
  <c r="L16" i="26"/>
  <c r="L10" i="26"/>
  <c r="S10" i="26"/>
  <c r="T10" i="26" s="1"/>
  <c r="U10" i="26" s="1"/>
  <c r="V10" i="26" s="1"/>
  <c r="W10" i="26" s="1"/>
  <c r="R17" i="26"/>
  <c r="L17" i="26"/>
  <c r="J13" i="26"/>
  <c r="L13" i="26" s="1"/>
  <c r="J14" i="26"/>
  <c r="R14" i="26" s="1"/>
  <c r="J15" i="26"/>
  <c r="L15" i="26" s="1"/>
  <c r="L12" i="26"/>
  <c r="R7" i="26"/>
  <c r="S7" i="26" s="1"/>
  <c r="J8" i="26"/>
  <c r="L8" i="26" s="1"/>
  <c r="J9" i="26"/>
  <c r="R9" i="26" s="1"/>
  <c r="R12" i="26"/>
  <c r="L7" i="26"/>
  <c r="H20" i="26"/>
  <c r="I6" i="26"/>
  <c r="D20" i="26"/>
  <c r="R9" i="12"/>
  <c r="R10" i="12"/>
  <c r="R8" i="12"/>
  <c r="L20" i="24"/>
  <c r="U20" i="24"/>
  <c r="V20" i="24" s="1"/>
  <c r="L9" i="24"/>
  <c r="L16" i="24"/>
  <c r="L16" i="21"/>
  <c r="D10" i="21"/>
  <c r="H10" i="21" s="1"/>
  <c r="I10" i="21" s="1"/>
  <c r="J10" i="21" s="1"/>
  <c r="P10" i="21" s="1"/>
  <c r="Q10" i="21" s="1"/>
  <c r="R10" i="21" s="1"/>
  <c r="S10" i="21" s="1"/>
  <c r="D9" i="21"/>
  <c r="H9" i="21" s="1"/>
  <c r="I9" i="21" s="1"/>
  <c r="J9" i="21" s="1"/>
  <c r="L9" i="21" s="1"/>
  <c r="D14" i="21"/>
  <c r="H14" i="21" s="1"/>
  <c r="I14" i="21" s="1"/>
  <c r="J14" i="21" s="1"/>
  <c r="L14" i="21" s="1"/>
  <c r="D13" i="21"/>
  <c r="H13" i="21" s="1"/>
  <c r="I13" i="21" s="1"/>
  <c r="J13" i="21" s="1"/>
  <c r="P13" i="21" s="1"/>
  <c r="Q13" i="21" s="1"/>
  <c r="D12" i="24"/>
  <c r="H12" i="24" s="1"/>
  <c r="I12" i="24" s="1"/>
  <c r="J12" i="24" s="1"/>
  <c r="Q12" i="24" s="1"/>
  <c r="R12" i="24" s="1"/>
  <c r="D11" i="21"/>
  <c r="H11" i="21" s="1"/>
  <c r="I11" i="21" s="1"/>
  <c r="J11" i="21" s="1"/>
  <c r="P11" i="21" s="1"/>
  <c r="Q14" i="24"/>
  <c r="R14" i="24" s="1"/>
  <c r="S14" i="24" s="1"/>
  <c r="T14" i="24" s="1"/>
  <c r="D18" i="24"/>
  <c r="H18" i="24" s="1"/>
  <c r="I18" i="24" s="1"/>
  <c r="J18" i="24" s="1"/>
  <c r="Q18" i="24" s="1"/>
  <c r="R18" i="24" s="1"/>
  <c r="S18" i="24" s="1"/>
  <c r="T18" i="24" s="1"/>
  <c r="D11" i="24"/>
  <c r="H11" i="24" s="1"/>
  <c r="I11" i="24" s="1"/>
  <c r="J11" i="24" s="1"/>
  <c r="Q11" i="24" s="1"/>
  <c r="D10" i="24"/>
  <c r="H10" i="24" s="1"/>
  <c r="I10" i="24" s="1"/>
  <c r="J10" i="24" s="1"/>
  <c r="Q10" i="24" s="1"/>
  <c r="R10" i="24" s="1"/>
  <c r="P10" i="12"/>
  <c r="H10" i="12"/>
  <c r="D17" i="24"/>
  <c r="H17" i="24" s="1"/>
  <c r="I17" i="24" s="1"/>
  <c r="J17" i="24" s="1"/>
  <c r="L17" i="24" s="1"/>
  <c r="P8" i="12"/>
  <c r="H8" i="12"/>
  <c r="P9" i="12"/>
  <c r="H9" i="12"/>
  <c r="L17" i="21"/>
  <c r="D8" i="24"/>
  <c r="H8" i="24" s="1"/>
  <c r="I8" i="24" s="1"/>
  <c r="J8" i="24" s="1"/>
  <c r="Q8" i="24" s="1"/>
  <c r="J7" i="24"/>
  <c r="R15" i="24"/>
  <c r="R16" i="24"/>
  <c r="S16" i="24" s="1"/>
  <c r="S9" i="24"/>
  <c r="T9" i="24" s="1"/>
  <c r="U9" i="24" s="1"/>
  <c r="V9" i="24" s="1"/>
  <c r="Q16" i="21"/>
  <c r="R16" i="21" s="1"/>
  <c r="S16" i="21" s="1"/>
  <c r="Q17" i="21"/>
  <c r="R17" i="21" s="1"/>
  <c r="J7" i="21"/>
  <c r="Q8" i="21"/>
  <c r="R8" i="21" s="1"/>
  <c r="H20" i="21" l="1"/>
  <c r="I20" i="21"/>
  <c r="D20" i="21"/>
  <c r="R18" i="21"/>
  <c r="S18" i="21" s="1"/>
  <c r="T18" i="21" s="1"/>
  <c r="U18" i="21" s="1"/>
  <c r="V16" i="26"/>
  <c r="W16" i="26" s="1"/>
  <c r="S19" i="24"/>
  <c r="T19" i="24" s="1"/>
  <c r="U19" i="24" s="1"/>
  <c r="V19" i="24" s="1"/>
  <c r="R8" i="26"/>
  <c r="S8" i="26" s="1"/>
  <c r="T8" i="26" s="1"/>
  <c r="U8" i="26" s="1"/>
  <c r="V8" i="26" s="1"/>
  <c r="W8" i="26" s="1"/>
  <c r="S12" i="26"/>
  <c r="T12" i="26" s="1"/>
  <c r="U12" i="26" s="1"/>
  <c r="V12" i="26" s="1"/>
  <c r="W12" i="26" s="1"/>
  <c r="S9" i="26"/>
  <c r="T9" i="26" s="1"/>
  <c r="U9" i="26" s="1"/>
  <c r="V9" i="26" s="1"/>
  <c r="W9" i="26" s="1"/>
  <c r="S14" i="26"/>
  <c r="T14" i="26" s="1"/>
  <c r="U14" i="26" s="1"/>
  <c r="S17" i="26"/>
  <c r="T17" i="26" s="1"/>
  <c r="U17" i="26" s="1"/>
  <c r="V17" i="26" s="1"/>
  <c r="W17" i="26" s="1"/>
  <c r="T7" i="26"/>
  <c r="U7" i="26" s="1"/>
  <c r="V7" i="26" s="1"/>
  <c r="W7" i="26" s="1"/>
  <c r="R13" i="26"/>
  <c r="S13" i="26" s="1"/>
  <c r="L14" i="26"/>
  <c r="L9" i="26"/>
  <c r="R15" i="26"/>
  <c r="S15" i="26" s="1"/>
  <c r="J6" i="26"/>
  <c r="I20" i="26"/>
  <c r="T10" i="21"/>
  <c r="U10" i="21" s="1"/>
  <c r="L10" i="21"/>
  <c r="P9" i="21"/>
  <c r="Q9" i="21" s="1"/>
  <c r="R9" i="21" s="1"/>
  <c r="S9" i="21" s="1"/>
  <c r="Q11" i="21"/>
  <c r="R11" i="21" s="1"/>
  <c r="P14" i="21"/>
  <c r="Q14" i="21" s="1"/>
  <c r="R14" i="21" s="1"/>
  <c r="L12" i="24"/>
  <c r="S12" i="24"/>
  <c r="T12" i="24" s="1"/>
  <c r="U12" i="24" s="1"/>
  <c r="V12" i="24" s="1"/>
  <c r="R13" i="21"/>
  <c r="S13" i="21" s="1"/>
  <c r="L13" i="21"/>
  <c r="L11" i="21"/>
  <c r="Q17" i="24"/>
  <c r="R17" i="24" s="1"/>
  <c r="U18" i="24"/>
  <c r="V18" i="24" s="1"/>
  <c r="L18" i="24"/>
  <c r="S10" i="24"/>
  <c r="T10" i="24" s="1"/>
  <c r="U10" i="24" s="1"/>
  <c r="V10" i="24" s="1"/>
  <c r="R11" i="24"/>
  <c r="S11" i="24" s="1"/>
  <c r="L11" i="24"/>
  <c r="L10" i="24"/>
  <c r="L8" i="24"/>
  <c r="R8" i="24"/>
  <c r="S8" i="24" s="1"/>
  <c r="I21" i="24"/>
  <c r="D21" i="24"/>
  <c r="H21" i="24"/>
  <c r="S15" i="24"/>
  <c r="T15" i="24" s="1"/>
  <c r="U15" i="24" s="1"/>
  <c r="V15" i="24" s="1"/>
  <c r="S17" i="21"/>
  <c r="T17" i="21" s="1"/>
  <c r="U17" i="21" s="1"/>
  <c r="U14" i="24"/>
  <c r="V14" i="24" s="1"/>
  <c r="J20" i="21"/>
  <c r="L7" i="21"/>
  <c r="P7" i="21"/>
  <c r="S8" i="21"/>
  <c r="T8" i="21" s="1"/>
  <c r="U8" i="21" s="1"/>
  <c r="T16" i="24"/>
  <c r="U16" i="24" s="1"/>
  <c r="V16" i="24" s="1"/>
  <c r="T16" i="21"/>
  <c r="U16" i="21" s="1"/>
  <c r="N7" i="24"/>
  <c r="N6" i="24"/>
  <c r="Q7" i="24"/>
  <c r="R7" i="24" s="1"/>
  <c r="N19" i="24"/>
  <c r="N20" i="24"/>
  <c r="N13" i="24"/>
  <c r="J21" i="24"/>
  <c r="L7" i="24"/>
  <c r="N8" i="24"/>
  <c r="N18" i="24"/>
  <c r="N10" i="24"/>
  <c r="N17" i="24"/>
  <c r="N9" i="24"/>
  <c r="N16" i="24"/>
  <c r="N12" i="24"/>
  <c r="N15" i="24"/>
  <c r="N11" i="24"/>
  <c r="N14" i="24"/>
  <c r="T13" i="26" l="1"/>
  <c r="U13" i="26" s="1"/>
  <c r="T15" i="26"/>
  <c r="U15" i="26" s="1"/>
  <c r="V15" i="26" s="1"/>
  <c r="W15" i="26" s="1"/>
  <c r="J20" i="26"/>
  <c r="L6" i="26"/>
  <c r="N19" i="26"/>
  <c r="N6" i="26"/>
  <c r="N18" i="26"/>
  <c r="R6" i="26"/>
  <c r="N16" i="26"/>
  <c r="N11" i="26"/>
  <c r="N10" i="26"/>
  <c r="N7" i="26"/>
  <c r="N17" i="26"/>
  <c r="N12" i="26"/>
  <c r="N13" i="26"/>
  <c r="N14" i="26"/>
  <c r="N15" i="26"/>
  <c r="N8" i="26"/>
  <c r="N9" i="26"/>
  <c r="V14" i="26"/>
  <c r="W14" i="26" s="1"/>
  <c r="T9" i="21"/>
  <c r="U9" i="21" s="1"/>
  <c r="S11" i="21"/>
  <c r="T11" i="21" s="1"/>
  <c r="U11" i="21" s="1"/>
  <c r="S14" i="21"/>
  <c r="T14" i="21" s="1"/>
  <c r="U14" i="21" s="1"/>
  <c r="T13" i="21"/>
  <c r="U13" i="21" s="1"/>
  <c r="S17" i="24"/>
  <c r="T17" i="24" s="1"/>
  <c r="U17" i="24" s="1"/>
  <c r="V17" i="24" s="1"/>
  <c r="R21" i="24"/>
  <c r="T8" i="24"/>
  <c r="U8" i="24" s="1"/>
  <c r="V8" i="24" s="1"/>
  <c r="S7" i="24"/>
  <c r="T7" i="24" s="1"/>
  <c r="U7" i="24" s="1"/>
  <c r="V7" i="24" s="1"/>
  <c r="L20" i="21"/>
  <c r="Q23" i="21"/>
  <c r="P23" i="21"/>
  <c r="P20" i="21"/>
  <c r="R24" i="24"/>
  <c r="L21" i="24"/>
  <c r="Q24" i="24"/>
  <c r="T11" i="24"/>
  <c r="U11" i="24" s="1"/>
  <c r="V11" i="24" s="1"/>
  <c r="Q21" i="24"/>
  <c r="Q7" i="21"/>
  <c r="V13" i="26" l="1"/>
  <c r="W13" i="26" s="1"/>
  <c r="S6" i="26"/>
  <c r="S20" i="26" s="1"/>
  <c r="R20" i="26"/>
  <c r="R33" i="26"/>
  <c r="S33" i="26"/>
  <c r="L20" i="26"/>
  <c r="S21" i="24"/>
  <c r="Q20" i="21"/>
  <c r="T21" i="24"/>
  <c r="R7" i="21"/>
  <c r="T6" i="26" l="1"/>
  <c r="T20" i="26" s="1"/>
  <c r="U21" i="24"/>
  <c r="V21" i="24" s="1"/>
  <c r="R20" i="21"/>
  <c r="S7" i="21"/>
  <c r="S20" i="21" s="1"/>
  <c r="U6" i="26" l="1"/>
  <c r="U20" i="26" s="1"/>
  <c r="V20" i="26" s="1"/>
  <c r="W20" i="26" s="1"/>
  <c r="T20" i="21"/>
  <c r="U20" i="21" s="1"/>
  <c r="T7" i="21"/>
  <c r="U7" i="21" s="1"/>
  <c r="V6" i="26" l="1"/>
  <c r="W6" i="26" s="1"/>
</calcChain>
</file>

<file path=xl/comments1.xml><?xml version="1.0" encoding="utf-8"?>
<comments xmlns="http://schemas.openxmlformats.org/spreadsheetml/2006/main">
  <authors>
    <author>David Burke</author>
    <author>Toyota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David Burke:</t>
        </r>
        <r>
          <rPr>
            <sz val="9"/>
            <color indexed="81"/>
            <rFont val="Tahoma"/>
            <family val="2"/>
          </rPr>
          <t xml:space="preserve">
Use this drop down to turn the headings' text color to black or white (ON or OFF)</t>
        </r>
      </text>
    </comment>
    <comment ref="H4" authorId="1" shapeId="0">
      <text>
        <r>
          <rPr>
            <sz val="8"/>
            <color indexed="81"/>
            <rFont val="Tahoma"/>
            <family val="2"/>
          </rPr>
          <t>Change the week to update the numbers for that week.</t>
        </r>
      </text>
    </comment>
  </commentList>
</comments>
</file>

<file path=xl/comments2.xml><?xml version="1.0" encoding="utf-8"?>
<comments xmlns="http://schemas.openxmlformats.org/spreadsheetml/2006/main">
  <authors>
    <author>Dave</author>
  </authors>
  <commentList>
    <comment ref="T2" authorId="0" shapeId="0">
      <text>
        <r>
          <rPr>
            <b/>
            <sz val="9"/>
            <color indexed="81"/>
            <rFont val="Tahoma"/>
            <family val="2"/>
          </rPr>
          <t>Dave:</t>
        </r>
        <r>
          <rPr>
            <sz val="9"/>
            <color indexed="81"/>
            <rFont val="Tahoma"/>
            <family val="2"/>
          </rPr>
          <t xml:space="preserve">
Drop weeks 4, 8, 12 &amp; 16...</t>
        </r>
      </text>
    </comment>
  </commentList>
</comments>
</file>

<file path=xl/comments3.xml><?xml version="1.0" encoding="utf-8"?>
<comments xmlns="http://schemas.openxmlformats.org/spreadsheetml/2006/main">
  <authors>
    <author>David M Burke (TEMA TTC)</author>
    <author>Dave</author>
    <author>David Burke</author>
  </authors>
  <commentList>
    <comment ref="X1" authorId="0" shapeId="0">
      <text>
        <r>
          <rPr>
            <b/>
            <sz val="9"/>
            <color indexed="81"/>
            <rFont val="Tahoma"/>
            <family val="2"/>
          </rPr>
          <t>Column used in VLOOKUP formula on "WeeklyCalculations" worksheet</t>
        </r>
      </text>
    </comment>
    <comment ref="Y15" authorId="1" shapeId="0">
      <text>
        <r>
          <rPr>
            <b/>
            <sz val="9"/>
            <color indexed="81"/>
            <rFont val="Tahoma"/>
            <family val="2"/>
          </rPr>
          <t>Dave:</t>
        </r>
        <r>
          <rPr>
            <sz val="9"/>
            <color indexed="81"/>
            <rFont val="Tahoma"/>
            <family val="2"/>
          </rPr>
          <t xml:space="preserve">
Avg from 2009</t>
        </r>
      </text>
    </comment>
    <comment ref="R20" authorId="2" shapeId="0">
      <text>
        <r>
          <rPr>
            <b/>
            <sz val="9"/>
            <color indexed="81"/>
            <rFont val="Tahoma"/>
            <family val="2"/>
          </rPr>
          <t>David Burke:</t>
        </r>
        <r>
          <rPr>
            <sz val="9"/>
            <color indexed="81"/>
            <rFont val="Tahoma"/>
            <family val="2"/>
          </rPr>
          <t xml:space="preserve">
#3: 27' 5"
#7: 15' 6"</t>
        </r>
      </text>
    </comment>
    <comment ref="T351" authorId="2" shapeId="0">
      <text>
        <r>
          <rPr>
            <b/>
            <sz val="9"/>
            <color indexed="81"/>
            <rFont val="Tahoma"/>
            <family val="2"/>
          </rPr>
          <t>David Burke:</t>
        </r>
        <r>
          <rPr>
            <sz val="9"/>
            <color indexed="81"/>
            <rFont val="Tahoma"/>
            <family val="2"/>
          </rPr>
          <t xml:space="preserve">
Highlight scores less than or equal to this number...</t>
        </r>
      </text>
    </comment>
    <comment ref="V351" authorId="2" shapeId="0">
      <text>
        <r>
          <rPr>
            <b/>
            <sz val="9"/>
            <color indexed="81"/>
            <rFont val="Tahoma"/>
            <family val="2"/>
          </rPr>
          <t>David Burke:</t>
        </r>
        <r>
          <rPr>
            <sz val="9"/>
            <color indexed="81"/>
            <rFont val="Tahoma"/>
            <family val="2"/>
          </rPr>
          <t xml:space="preserve">
Highlight cells greater than or equal to this value...</t>
        </r>
      </text>
    </comment>
  </commentList>
</comments>
</file>

<file path=xl/comments4.xml><?xml version="1.0" encoding="utf-8"?>
<comments xmlns="http://schemas.openxmlformats.org/spreadsheetml/2006/main">
  <authors>
    <author>David M Burke (TEMA TTC)</author>
    <author>Dave</author>
    <author>David Burke</author>
  </authors>
  <commentList>
    <comment ref="X1" authorId="0" shapeId="0">
      <text>
        <r>
          <rPr>
            <b/>
            <sz val="9"/>
            <color indexed="81"/>
            <rFont val="Tahoma"/>
            <family val="2"/>
          </rPr>
          <t>Column used in VLOOKUP formula on "WeeklyCalculations" worksheet</t>
        </r>
      </text>
    </comment>
    <comment ref="Y15" authorId="1" shapeId="0">
      <text>
        <r>
          <rPr>
            <b/>
            <sz val="9"/>
            <color indexed="81"/>
            <rFont val="Tahoma"/>
            <family val="2"/>
          </rPr>
          <t>Dave:</t>
        </r>
        <r>
          <rPr>
            <sz val="9"/>
            <color indexed="81"/>
            <rFont val="Tahoma"/>
            <family val="2"/>
          </rPr>
          <t xml:space="preserve">
Avg from 2009</t>
        </r>
      </text>
    </comment>
    <comment ref="T341" authorId="2" shapeId="0">
      <text>
        <r>
          <rPr>
            <b/>
            <sz val="9"/>
            <color indexed="81"/>
            <rFont val="Tahoma"/>
            <family val="2"/>
          </rPr>
          <t>David Burke:</t>
        </r>
        <r>
          <rPr>
            <sz val="9"/>
            <color indexed="81"/>
            <rFont val="Tahoma"/>
            <family val="2"/>
          </rPr>
          <t xml:space="preserve">
Highlight scores less than or equal to this number...</t>
        </r>
      </text>
    </comment>
    <comment ref="V341" authorId="2" shapeId="0">
      <text>
        <r>
          <rPr>
            <b/>
            <sz val="9"/>
            <color indexed="81"/>
            <rFont val="Tahoma"/>
            <family val="2"/>
          </rPr>
          <t>David Burke:</t>
        </r>
        <r>
          <rPr>
            <sz val="9"/>
            <color indexed="81"/>
            <rFont val="Tahoma"/>
            <family val="2"/>
          </rPr>
          <t xml:space="preserve">
Highlight cells greater than or equal to this value...</t>
        </r>
      </text>
    </comment>
  </commentList>
</comments>
</file>

<file path=xl/comments5.xml><?xml version="1.0" encoding="utf-8"?>
<comments xmlns="http://schemas.openxmlformats.org/spreadsheetml/2006/main">
  <authors>
    <author>David M Burke (TEMA TTC)</author>
    <author>Dave</author>
  </authors>
  <commentList>
    <comment ref="X1" authorId="0" shapeId="0">
      <text>
        <r>
          <rPr>
            <b/>
            <sz val="9"/>
            <color indexed="81"/>
            <rFont val="Tahoma"/>
            <family val="2"/>
          </rPr>
          <t>Column used in VLOOKUP formula on "WeeklyCalculations" worksheet</t>
        </r>
      </text>
    </comment>
    <comment ref="Y13" authorId="1" shapeId="0">
      <text>
        <r>
          <rPr>
            <b/>
            <sz val="9"/>
            <color indexed="81"/>
            <rFont val="Tahoma"/>
            <family val="2"/>
          </rPr>
          <t>Dave:</t>
        </r>
        <r>
          <rPr>
            <sz val="9"/>
            <color indexed="81"/>
            <rFont val="Tahoma"/>
            <family val="2"/>
          </rPr>
          <t xml:space="preserve">
Avg from 2009</t>
        </r>
      </text>
    </comment>
    <comment ref="U165" authorId="1" shapeId="0">
      <text>
        <r>
          <rPr>
            <b/>
            <sz val="9"/>
            <color indexed="81"/>
            <rFont val="Tahoma"/>
            <family val="2"/>
          </rPr>
          <t>Dave:</t>
        </r>
        <r>
          <rPr>
            <sz val="9"/>
            <color indexed="81"/>
            <rFont val="Tahoma"/>
            <family val="2"/>
          </rPr>
          <t xml:space="preserve">
Greenie on #7
31' 5.5"</t>
        </r>
      </text>
    </comment>
  </commentList>
</comments>
</file>

<file path=xl/comments6.xml><?xml version="1.0" encoding="utf-8"?>
<comments xmlns="http://schemas.openxmlformats.org/spreadsheetml/2006/main">
  <authors>
    <author>David M Burke (TEMA TTC)</author>
    <author>Dave</author>
  </authors>
  <commentList>
    <comment ref="X1" authorId="0" shapeId="0">
      <text>
        <r>
          <rPr>
            <b/>
            <sz val="9"/>
            <color indexed="81"/>
            <rFont val="Tahoma"/>
            <family val="2"/>
          </rPr>
          <t>Column used in VLOOKUP formula on "WeeklyCalculations" worksheet</t>
        </r>
      </text>
    </comment>
    <comment ref="Y11" authorId="1" shapeId="0">
      <text>
        <r>
          <rPr>
            <b/>
            <sz val="9"/>
            <color indexed="81"/>
            <rFont val="Tahoma"/>
            <family val="2"/>
          </rPr>
          <t>Dave:</t>
        </r>
        <r>
          <rPr>
            <sz val="9"/>
            <color indexed="81"/>
            <rFont val="Tahoma"/>
            <family val="2"/>
          </rPr>
          <t xml:space="preserve">
Avg from 2009</t>
        </r>
      </text>
    </comment>
  </commentList>
</comments>
</file>

<file path=xl/comments7.xml><?xml version="1.0" encoding="utf-8"?>
<comments xmlns="http://schemas.openxmlformats.org/spreadsheetml/2006/main">
  <authors>
    <author>David M Burke (TEMA TTC)</author>
    <author>Dave</author>
  </authors>
  <commentList>
    <comment ref="X1" authorId="0" shapeId="0">
      <text>
        <r>
          <rPr>
            <b/>
            <sz val="9"/>
            <color indexed="81"/>
            <rFont val="Tahoma"/>
            <family val="2"/>
          </rPr>
          <t>Column used in VLOOKUP formula on "WeeklyCalculations" worksheet</t>
        </r>
      </text>
    </comment>
    <comment ref="Y11" authorId="1" shapeId="0">
      <text>
        <r>
          <rPr>
            <b/>
            <sz val="9"/>
            <color indexed="81"/>
            <rFont val="Tahoma"/>
            <family val="2"/>
          </rPr>
          <t>Dave:</t>
        </r>
        <r>
          <rPr>
            <sz val="9"/>
            <color indexed="81"/>
            <rFont val="Tahoma"/>
            <family val="2"/>
          </rPr>
          <t xml:space="preserve">
Avg from 2009</t>
        </r>
      </text>
    </comment>
  </commentList>
</comments>
</file>

<file path=xl/comments8.xml><?xml version="1.0" encoding="utf-8"?>
<comments xmlns="http://schemas.openxmlformats.org/spreadsheetml/2006/main">
  <authors>
    <author>David M Burke (TEMA TTC)</author>
    <author>Dave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Original score was 13, changed to 10.
(4 * 2 + 2)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Dave:</t>
        </r>
        <r>
          <rPr>
            <sz val="9"/>
            <color indexed="81"/>
            <rFont val="Tahoma"/>
            <family val="2"/>
          </rPr>
          <t xml:space="preserve">
Avg from 2009</t>
        </r>
      </text>
    </comment>
    <comment ref="K112" authorId="0" shapeId="0">
      <text>
        <r>
          <rPr>
            <b/>
            <sz val="9"/>
            <color indexed="81"/>
            <rFont val="Tahoma"/>
            <family val="2"/>
          </rPr>
          <t>Did not finish hole.
Original score was 10 (same).</t>
        </r>
      </text>
    </comment>
    <comment ref="N133" authorId="0" shapeId="0">
      <text>
        <r>
          <rPr>
            <b/>
            <sz val="9"/>
            <color indexed="81"/>
            <rFont val="Tahoma"/>
            <family val="2"/>
          </rPr>
          <t>Did not finish hole.
Original score was 10.</t>
        </r>
      </text>
    </comment>
  </commentList>
</comments>
</file>

<file path=xl/comments9.xml><?xml version="1.0" encoding="utf-8"?>
<comments xmlns="http://schemas.openxmlformats.org/spreadsheetml/2006/main">
  <authors>
    <author>Dave</author>
  </authors>
  <commentList>
    <comment ref="Y11" authorId="0" shapeId="0">
      <text>
        <r>
          <rPr>
            <b/>
            <sz val="9"/>
            <color indexed="81"/>
            <rFont val="Tahoma"/>
            <family val="2"/>
          </rPr>
          <t>Dave:</t>
        </r>
        <r>
          <rPr>
            <sz val="9"/>
            <color indexed="81"/>
            <rFont val="Tahoma"/>
            <family val="2"/>
          </rPr>
          <t xml:space="preserve">
Avg from 2009</t>
        </r>
      </text>
    </comment>
  </commentList>
</comments>
</file>

<file path=xl/comments10.xml><?xml version="1.0" encoding="utf-8"?>
<comments xmlns="http://schemas.openxmlformats.org/spreadsheetml/2006/main">
  <authors>
    <author>Dave</author>
  </authors>
  <commentList>
    <comment ref="Y11" authorId="0" shapeId="0">
      <text>
        <r>
          <rPr>
            <b/>
            <sz val="9"/>
            <color indexed="81"/>
            <rFont val="Tahoma"/>
            <family val="2"/>
          </rPr>
          <t>Dave:</t>
        </r>
        <r>
          <rPr>
            <sz val="9"/>
            <color indexed="81"/>
            <rFont val="Tahoma"/>
            <family val="2"/>
          </rPr>
          <t xml:space="preserve">
Avg from 2009</t>
        </r>
      </text>
    </comment>
  </commentList>
</comments>
</file>

<file path=xl/comments11.xml><?xml version="1.0" encoding="utf-8"?>
<comments xmlns="http://schemas.openxmlformats.org/spreadsheetml/2006/main">
  <authors>
    <author>Toyota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$/Point Paid</t>
        </r>
      </text>
    </comment>
  </commentList>
</comments>
</file>

<file path=xl/comments12.xml><?xml version="1.0" encoding="utf-8"?>
<comments xmlns="http://schemas.openxmlformats.org/spreadsheetml/2006/main">
  <authors>
    <author>Toyota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$/Point Paid</t>
        </r>
      </text>
    </comment>
  </commentList>
</comments>
</file>

<file path=xl/comments13.xml><?xml version="1.0" encoding="utf-8"?>
<comments xmlns="http://schemas.openxmlformats.org/spreadsheetml/2006/main">
  <authors>
    <author>Toyota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$/Point Paid</t>
        </r>
      </text>
    </comment>
  </commentList>
</comments>
</file>

<file path=xl/sharedStrings.xml><?xml version="1.0" encoding="utf-8"?>
<sst xmlns="http://schemas.openxmlformats.org/spreadsheetml/2006/main" count="4514" uniqueCount="572">
  <si>
    <t>Golfer</t>
  </si>
  <si>
    <t>Total</t>
  </si>
  <si>
    <t>Group</t>
  </si>
  <si>
    <t>PAR</t>
  </si>
  <si>
    <t>n/a</t>
  </si>
  <si>
    <t>DISTANCE</t>
  </si>
  <si>
    <t>AVERAGE SCORE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</si>
  <si>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</si>
  <si>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</si>
  <si>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</si>
  <si>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</si>
  <si>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</si>
  <si>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</si>
  <si>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</si>
  <si>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</si>
  <si>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</si>
  <si>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Raw Total</t>
  </si>
  <si>
    <t>Week</t>
  </si>
  <si>
    <t>Date</t>
  </si>
  <si>
    <t>NAME</t>
  </si>
  <si>
    <t>AVG.</t>
  </si>
  <si>
    <t>HDCP</t>
  </si>
  <si>
    <t>PTS.</t>
  </si>
  <si>
    <t>ACT</t>
  </si>
  <si>
    <t>NET</t>
  </si>
  <si>
    <t>RANK</t>
  </si>
  <si>
    <t>Anderson, Lee</t>
  </si>
  <si>
    <t>Barnes, Dick</t>
  </si>
  <si>
    <t>Bliudzius, Romas</t>
  </si>
  <si>
    <t>Burke, David</t>
  </si>
  <si>
    <t>Cashman, Cal</t>
  </si>
  <si>
    <t>Clingerman, John</t>
  </si>
  <si>
    <t>Connolly, Terry</t>
  </si>
  <si>
    <t>Lockhart, Roy</t>
  </si>
  <si>
    <t>Lewandowski, Mike</t>
  </si>
  <si>
    <t>Schaefer, Jack</t>
  </si>
  <si>
    <t>Suchner, Bill</t>
  </si>
  <si>
    <t>Trachsel, Bill</t>
  </si>
  <si>
    <t>Trachsel, Brian</t>
  </si>
  <si>
    <t>Trachsel, Jay</t>
  </si>
  <si>
    <t>Trachsel, Mike</t>
  </si>
  <si>
    <t>Trachsel, Steve</t>
  </si>
  <si>
    <t>Untener, Tom</t>
  </si>
  <si>
    <t>VanHollebeke, Matt</t>
  </si>
  <si>
    <t>AVERAGE OVER PAR</t>
  </si>
  <si>
    <t>TRI-V DIFFICULTY</t>
  </si>
  <si>
    <t>Hoffman, Eric</t>
  </si>
  <si>
    <t>Trachsel, Jeff</t>
  </si>
  <si>
    <t>Gies, Tim</t>
  </si>
  <si>
    <t>Mackson, John</t>
  </si>
  <si>
    <t>Skins Won</t>
  </si>
  <si>
    <t>Greenies Won</t>
  </si>
  <si>
    <t>Net Hdcp Won</t>
  </si>
  <si>
    <t>Skins Paid</t>
  </si>
  <si>
    <t>Greenies Paid</t>
  </si>
  <si>
    <t>Net Hdcp Paid</t>
  </si>
  <si>
    <t xml:space="preserve"> AFTER WEEK</t>
  </si>
  <si>
    <t>Hoffman, George</t>
  </si>
  <si>
    <t>Name &amp; Week</t>
  </si>
  <si>
    <t># Weeks</t>
  </si>
  <si>
    <t>Throwaways</t>
  </si>
  <si>
    <t>Weekly Scores (minus holes over double par)</t>
  </si>
  <si>
    <t>Div by #</t>
  </si>
  <si>
    <t>Prev Avg</t>
  </si>
  <si>
    <t>PTS</t>
  </si>
  <si>
    <t>Average</t>
  </si>
  <si>
    <t>Points</t>
  </si>
  <si>
    <t>NON LEAGUE</t>
  </si>
  <si>
    <t>Points Lookup</t>
  </si>
  <si>
    <t>Rank</t>
  </si>
  <si>
    <t>Net</t>
  </si>
  <si>
    <t>Total Points</t>
  </si>
  <si>
    <t>Column Index</t>
  </si>
  <si>
    <t>Actual</t>
  </si>
  <si>
    <t>Weekly Rank</t>
  </si>
  <si>
    <t>Weekly Points</t>
  </si>
  <si>
    <t>Overall Rank</t>
  </si>
  <si>
    <t>Total Pts</t>
  </si>
  <si>
    <t>SKINS</t>
  </si>
  <si>
    <t>LOW WEEKLY NET</t>
  </si>
  <si>
    <t>Raw Score</t>
  </si>
  <si>
    <t>Gies, Dave</t>
  </si>
  <si>
    <t>Nb Wks</t>
  </si>
  <si>
    <t># Wks
Golfed</t>
  </si>
  <si>
    <t>Trachsel, Bill Sr.</t>
  </si>
  <si>
    <t>Anderson, Brian</t>
  </si>
  <si>
    <t>Anderson, Ken</t>
  </si>
  <si>
    <t>Hoffman, Matt</t>
  </si>
  <si>
    <t>Name</t>
  </si>
  <si>
    <t>Pts</t>
  </si>
  <si>
    <t>1st Half Win</t>
  </si>
  <si>
    <t>2nd Half Win</t>
  </si>
  <si>
    <t>League Win</t>
  </si>
  <si>
    <t>$/Pt</t>
  </si>
  <si>
    <t>$ Profit</t>
  </si>
  <si>
    <t>Tot. Winnings</t>
  </si>
  <si>
    <t>Tot. Win. Rounded</t>
  </si>
  <si>
    <t>Winners</t>
  </si>
  <si>
    <t>Losers</t>
  </si>
  <si>
    <t>$ Collected</t>
  </si>
  <si>
    <t>Number of bills needed…</t>
  </si>
  <si>
    <t>Total $</t>
  </si>
  <si>
    <t>Diff</t>
  </si>
  <si>
    <t>Skins</t>
  </si>
  <si>
    <t>Greenies</t>
  </si>
  <si>
    <t>Low Net</t>
  </si>
  <si>
    <t>Closest to pin, ($2) - Please check or write name below:</t>
  </si>
  <si>
    <t>Skins ($2) - Please check or write name below:</t>
  </si>
  <si>
    <t>Low Weekly Net ($2) - Please check or write name below:</t>
  </si>
  <si>
    <t>Check or write name:</t>
  </si>
  <si>
    <t>WEEK</t>
  </si>
  <si>
    <t>- SIDE BET SIGN IN SHEET</t>
  </si>
  <si>
    <t>$2</t>
  </si>
  <si>
    <t>Raw Weekly Score</t>
  </si>
  <si>
    <t>PD?</t>
  </si>
  <si>
    <t># Wks 1st Half</t>
  </si>
  <si>
    <t>Std Dev</t>
  </si>
  <si>
    <t>Avg</t>
  </si>
  <si>
    <t>Slightly over average</t>
  </si>
  <si>
    <t>Much over average</t>
  </si>
  <si>
    <t>About average</t>
  </si>
  <si>
    <t>Slightly under average</t>
  </si>
  <si>
    <t>Much under average</t>
  </si>
  <si>
    <t>Scores/Trend Key:</t>
  </si>
  <si>
    <t>Ovr</t>
  </si>
  <si>
    <t>Und</t>
  </si>
  <si>
    <t># Avg</t>
  </si>
  <si>
    <t>These cells (charts/graphs) are hidden because Excel makes the screen flicker when shown.</t>
  </si>
  <si>
    <t>End of the cells here…</t>
  </si>
  <si>
    <t>Horst, Dale</t>
  </si>
  <si>
    <t>Angelosanto, Nick</t>
  </si>
  <si>
    <t>O'Hare, Nathan</t>
  </si>
  <si>
    <t>CHECK TRI-V GOLF SCORES ONLINE! - www.trivclub.com</t>
  </si>
  <si>
    <t>Weekly League Average</t>
  </si>
  <si>
    <t>Weekly League Rank</t>
  </si>
  <si>
    <t>Steinhauer, Geoff</t>
  </si>
  <si>
    <t>Lardin, John</t>
  </si>
  <si>
    <t>Rk</t>
  </si>
  <si>
    <t>1&amp;2</t>
  </si>
  <si>
    <t>"A" Flight</t>
  </si>
  <si>
    <t>"B" Flight</t>
  </si>
  <si>
    <t>Avgs - Choose Col --&gt;</t>
  </si>
  <si>
    <t>Hole #3:</t>
  </si>
  <si>
    <t>Hole #7:</t>
  </si>
  <si>
    <t>Current Value:</t>
  </si>
  <si>
    <r>
      <t xml:space="preserve">Winners: </t>
    </r>
    <r>
      <rPr>
        <b/>
        <sz val="8"/>
        <rFont val="Arial"/>
        <family val="2"/>
      </rPr>
      <t>(Write in after)</t>
    </r>
  </si>
  <si>
    <t>NON "MONEY"</t>
  </si>
  <si>
    <t>Cur</t>
  </si>
  <si>
    <t>Prev</t>
  </si>
  <si>
    <t>Averages</t>
  </si>
  <si>
    <t>2010 Averages</t>
  </si>
  <si>
    <t>2009 Averages</t>
  </si>
  <si>
    <t>Trachsel, William</t>
  </si>
  <si>
    <r>
      <t xml:space="preserve">(Please sign in for </t>
    </r>
    <r>
      <rPr>
        <u/>
        <sz val="18"/>
        <rFont val="Arial"/>
        <family val="2"/>
      </rPr>
      <t>ALL</t>
    </r>
    <r>
      <rPr>
        <sz val="18"/>
        <rFont val="Arial"/>
        <family val="2"/>
      </rPr>
      <t xml:space="preserve"> side bets you will participate in)</t>
    </r>
  </si>
  <si>
    <t>Trachsel, Ryan</t>
  </si>
  <si>
    <t>2014 Tri-V Golf Final Payout Breakdown</t>
  </si>
  <si>
    <t>Rolling Average Trend Chart</t>
  </si>
  <si>
    <t>Burke, David*</t>
  </si>
  <si>
    <t>Horst, Dale*</t>
  </si>
  <si>
    <t>Lewandowski, Mike*</t>
  </si>
  <si>
    <t>O'Hare, Nathan*</t>
  </si>
  <si>
    <t>Trachsel, Brian*</t>
  </si>
  <si>
    <t>Trachsel, Jay*</t>
  </si>
  <si>
    <t>Trachsel, Jeff*</t>
  </si>
  <si>
    <t>Trachsel, Mike*</t>
  </si>
  <si>
    <t>Trachsel, Steve*</t>
  </si>
  <si>
    <t>VanHollebeke, Matt*</t>
  </si>
  <si>
    <t>Suchner, Bill17</t>
  </si>
  <si>
    <t>Bliudzius, Romas17</t>
  </si>
  <si>
    <t>Barnes, Dick17</t>
  </si>
  <si>
    <t>Cashman, Cal17</t>
  </si>
  <si>
    <t>Trachsel, Jeff17</t>
  </si>
  <si>
    <t>Connolly, Terry17</t>
  </si>
  <si>
    <t>Anderson, Lee17</t>
  </si>
  <si>
    <t>Trachsel, Jay17</t>
  </si>
  <si>
    <t>Trachsel, Mike17</t>
  </si>
  <si>
    <t>VanHollebeke, Matt17</t>
  </si>
  <si>
    <t>Lewandowski, Mike17</t>
  </si>
  <si>
    <t>Trachsel, Brian17</t>
  </si>
  <si>
    <t>Burke, David17</t>
  </si>
  <si>
    <t>Suchner, Bill16</t>
  </si>
  <si>
    <t>Bliudzius, Romas16</t>
  </si>
  <si>
    <t>Barnes, Dick16</t>
  </si>
  <si>
    <t>Trachsel, Jeff16</t>
  </si>
  <si>
    <t>Trachsel, Bill16</t>
  </si>
  <si>
    <t>VanHollebeke, Matt16</t>
  </si>
  <si>
    <t>Connolly, Terry16</t>
  </si>
  <si>
    <t>Trachsel, Mike16</t>
  </si>
  <si>
    <t>Trachsel, Steve16</t>
  </si>
  <si>
    <t>Lewandowski, Mike16</t>
  </si>
  <si>
    <t>Trachsel, Jay16</t>
  </si>
  <si>
    <t>Suchner, Bill15</t>
  </si>
  <si>
    <t>Barnes, Dick15</t>
  </si>
  <si>
    <t>Bliudzius, Romas15</t>
  </si>
  <si>
    <t>Cashman, Cal15</t>
  </si>
  <si>
    <t>Trachsel, Bill15</t>
  </si>
  <si>
    <t>Anderson, Lee15</t>
  </si>
  <si>
    <t>Connolly, Terry15</t>
  </si>
  <si>
    <t>Trachsel, Bill Sr.15</t>
  </si>
  <si>
    <t>Trachsel, Jay15</t>
  </si>
  <si>
    <t>Trachsel, Mike15</t>
  </si>
  <si>
    <t>Trachsel, Steve15</t>
  </si>
  <si>
    <t>Lewandowski, Mike15</t>
  </si>
  <si>
    <t>VanHollebeke, Matt15</t>
  </si>
  <si>
    <t>Suchner, Bill14</t>
  </si>
  <si>
    <t>Bliudzius, Romas14</t>
  </si>
  <si>
    <t>Cashman, Cal14</t>
  </si>
  <si>
    <t>Barnes, Dick14</t>
  </si>
  <si>
    <t>Trachsel, Bill14</t>
  </si>
  <si>
    <t>Trachsel, Bill Sr.14</t>
  </si>
  <si>
    <t>Connolly, Terry14</t>
  </si>
  <si>
    <t>Anderson, Lee14</t>
  </si>
  <si>
    <t>VanHollebeke, Matt14</t>
  </si>
  <si>
    <t>Trachsel, Steve14</t>
  </si>
  <si>
    <t>Lewandowski, Mike14</t>
  </si>
  <si>
    <t>Burke, David14</t>
  </si>
  <si>
    <t>Suchner, Bill13</t>
  </si>
  <si>
    <t>Bliudzius, Romas13</t>
  </si>
  <si>
    <t>Cashman, Cal13</t>
  </si>
  <si>
    <t>Anderson, Lee13</t>
  </si>
  <si>
    <t>Trachsel, Brian13</t>
  </si>
  <si>
    <t>Trachsel, Bill Sr.13</t>
  </si>
  <si>
    <t>Connolly, Terry13</t>
  </si>
  <si>
    <t>Schaefer, Jack13</t>
  </si>
  <si>
    <t>Trachsel, Mike13</t>
  </si>
  <si>
    <t>Trachsel, Bill13</t>
  </si>
  <si>
    <t>VanHollebeke, Matt13</t>
  </si>
  <si>
    <t>Trachsel, Steve13</t>
  </si>
  <si>
    <t>Lewandowski, Mike13</t>
  </si>
  <si>
    <t>Burke, David13</t>
  </si>
  <si>
    <t>Suchner, Bill12</t>
  </si>
  <si>
    <t>Bliudzius, Romas12</t>
  </si>
  <si>
    <t>Barnes, Dick12</t>
  </si>
  <si>
    <t>Lewandowski, Mike12</t>
  </si>
  <si>
    <t>Connolly, Terry12</t>
  </si>
  <si>
    <t>Schaefer, Jack12</t>
  </si>
  <si>
    <t>Cashman, Cal12</t>
  </si>
  <si>
    <t>Hoffman, Matt12</t>
  </si>
  <si>
    <t>Hoffman, George12</t>
  </si>
  <si>
    <t>Bliudzius, Romas11</t>
  </si>
  <si>
    <t>Trachsel, Brian11</t>
  </si>
  <si>
    <t>Trachsel, Mike11</t>
  </si>
  <si>
    <t>Trachsel, Jeff11</t>
  </si>
  <si>
    <t>Suchner, Bill11</t>
  </si>
  <si>
    <t>Anderson, Lee11</t>
  </si>
  <si>
    <t>Anderson, Brian11</t>
  </si>
  <si>
    <t>Anderson, Ken11</t>
  </si>
  <si>
    <t>Burke, David11</t>
  </si>
  <si>
    <t>Lewandowski, Mike11</t>
  </si>
  <si>
    <t>Connolly, Terry11</t>
  </si>
  <si>
    <t>Trachsel, Bill11</t>
  </si>
  <si>
    <t>Trachsel, Jay11</t>
  </si>
  <si>
    <t>Suchner, Bill10</t>
  </si>
  <si>
    <t>Connolly, Terry10</t>
  </si>
  <si>
    <t>Barnes, Dick10</t>
  </si>
  <si>
    <t>Gies, Tim10</t>
  </si>
  <si>
    <t>Trachsel, Bill Sr.10</t>
  </si>
  <si>
    <t>Cashman, Cal10</t>
  </si>
  <si>
    <t>Bliudzius, Romas10</t>
  </si>
  <si>
    <t>Trachsel, Jeff10</t>
  </si>
  <si>
    <t>VanHollebeke, Matt10</t>
  </si>
  <si>
    <t>Burke, David10</t>
  </si>
  <si>
    <t>Lewandowski, Mike10</t>
  </si>
  <si>
    <t>Trachsel, Jay10</t>
  </si>
  <si>
    <t>Trachsel, Mike10</t>
  </si>
  <si>
    <t>Trachsel, Bill10</t>
  </si>
  <si>
    <t>Trachsel, Steve10</t>
  </si>
  <si>
    <t>Connolly, Terry9</t>
  </si>
  <si>
    <t>Cashman, Cal9</t>
  </si>
  <si>
    <t>Anderson, Lee9</t>
  </si>
  <si>
    <t>Suchner, Bill9</t>
  </si>
  <si>
    <t>Trachsel, Bill Sr.9</t>
  </si>
  <si>
    <t>Lewandowski, Mike9</t>
  </si>
  <si>
    <t>Burke, David9</t>
  </si>
  <si>
    <t>Schaefer, Jack9</t>
  </si>
  <si>
    <t>VanHollebeke, Matt9</t>
  </si>
  <si>
    <t>Bliudzius, Romas9</t>
  </si>
  <si>
    <t>Untener, Tom9</t>
  </si>
  <si>
    <t>Barnes, Dick9</t>
  </si>
  <si>
    <t>Gies, Tim9</t>
  </si>
  <si>
    <t>Trachsel, Jeff9</t>
  </si>
  <si>
    <t>Trachsel, Steve9</t>
  </si>
  <si>
    <t>Trachsel, Bill9</t>
  </si>
  <si>
    <t>Trachsel, Jay9</t>
  </si>
  <si>
    <t>Suchner, Bill8</t>
  </si>
  <si>
    <t>Bliudzius, Romas8</t>
  </si>
  <si>
    <t>Barnes, Dick8</t>
  </si>
  <si>
    <t>Cashman, Cal8</t>
  </si>
  <si>
    <t>VanHollebeke, Matt8</t>
  </si>
  <si>
    <t>Connolly, Terry8</t>
  </si>
  <si>
    <t>Trachsel, Mike8</t>
  </si>
  <si>
    <t>Trachsel, Jay8</t>
  </si>
  <si>
    <t>Trachsel, Steve8</t>
  </si>
  <si>
    <t>Anderson, Lee8</t>
  </si>
  <si>
    <t>Trachsel, Jeff8</t>
  </si>
  <si>
    <t>Gies, Dave8</t>
  </si>
  <si>
    <t>Gies, Tim8</t>
  </si>
  <si>
    <t>Lewandowski, Mike8</t>
  </si>
  <si>
    <t>Trachsel, Bill8</t>
  </si>
  <si>
    <t>Schaefer, Jack8</t>
  </si>
  <si>
    <t>Burke, David8</t>
  </si>
  <si>
    <t>Suchner, Bill7</t>
  </si>
  <si>
    <t>Connolly, Terry7</t>
  </si>
  <si>
    <t>Trachsel, Bill7</t>
  </si>
  <si>
    <t>Trachsel, Jeff7</t>
  </si>
  <si>
    <t>Barnes, Dick7</t>
  </si>
  <si>
    <t>Bliudzius, Romas7</t>
  </si>
  <si>
    <t>Trachsel, Brian7</t>
  </si>
  <si>
    <t>Trachsel, Jay7</t>
  </si>
  <si>
    <t>Trachsel, Steve7</t>
  </si>
  <si>
    <t>Trachsel, Mike7</t>
  </si>
  <si>
    <t>Anderson, Lee7</t>
  </si>
  <si>
    <t>Untener, Tom7</t>
  </si>
  <si>
    <t>Burke, David7</t>
  </si>
  <si>
    <t>Lewandowski, Mike7</t>
  </si>
  <si>
    <t>Schaefer, Jack7</t>
  </si>
  <si>
    <t>Gies, Tim7</t>
  </si>
  <si>
    <t>Suchner, Bill6</t>
  </si>
  <si>
    <t>Barnes, Dick6</t>
  </si>
  <si>
    <t>Schaefer, Jack6</t>
  </si>
  <si>
    <t>Burke, David6</t>
  </si>
  <si>
    <t>VanHollebeke, Matt6</t>
  </si>
  <si>
    <t>Trachsel, Steve6</t>
  </si>
  <si>
    <t>Bliudzius, Romas6</t>
  </si>
  <si>
    <t>Untener, Tom6</t>
  </si>
  <si>
    <t>Trachsel, Bill6</t>
  </si>
  <si>
    <t>Trachsel, Mike6</t>
  </si>
  <si>
    <t>Trachsel, Jay6</t>
  </si>
  <si>
    <t>Connolly, Terry6</t>
  </si>
  <si>
    <t>Cashman, Cal6</t>
  </si>
  <si>
    <t>Anderson, Lee6</t>
  </si>
  <si>
    <t>Gies, Tim6</t>
  </si>
  <si>
    <t>Trachsel, Jeff6</t>
  </si>
  <si>
    <t>Suchner, Bill5</t>
  </si>
  <si>
    <t>Bliudzius, Romas5</t>
  </si>
  <si>
    <t>Barnes, Dick5</t>
  </si>
  <si>
    <t>Connolly, Terry5</t>
  </si>
  <si>
    <t>Hoffman, George5</t>
  </si>
  <si>
    <t>VanHollebeke, Matt5</t>
  </si>
  <si>
    <t>Trachsel, Bill5</t>
  </si>
  <si>
    <t>Trachsel, Jeff5</t>
  </si>
  <si>
    <t>Burke, David5</t>
  </si>
  <si>
    <t>Trachsel, Steve5</t>
  </si>
  <si>
    <t>Trachsel, Mike5</t>
  </si>
  <si>
    <t>Lewandowski, Mike5</t>
  </si>
  <si>
    <t>Trachsel, Brian5</t>
  </si>
  <si>
    <t>Trachsel, Mike4</t>
  </si>
  <si>
    <t>Burke, David4</t>
  </si>
  <si>
    <t>Schaefer, Jack4</t>
  </si>
  <si>
    <t>Connolly, Terry4</t>
  </si>
  <si>
    <t>Untener, Tom4</t>
  </si>
  <si>
    <t>Anderson, Lee4</t>
  </si>
  <si>
    <t>Trachsel, Jeff4</t>
  </si>
  <si>
    <t>Suchner, Bill4</t>
  </si>
  <si>
    <t>Cashman, Cal4</t>
  </si>
  <si>
    <t>Bliudzius, Romas4</t>
  </si>
  <si>
    <t>Trachsel, Steve4</t>
  </si>
  <si>
    <t>Lewandowski, Mike4</t>
  </si>
  <si>
    <t>VanHollebeke, Matt4</t>
  </si>
  <si>
    <t>Trachsel, Bill4</t>
  </si>
  <si>
    <t>Suchner, Bill3</t>
  </si>
  <si>
    <t>Trachsel, Bill3</t>
  </si>
  <si>
    <t>Cashman, Cal3</t>
  </si>
  <si>
    <t>Connolly, Terry3</t>
  </si>
  <si>
    <t>Trachsel, Jay3</t>
  </si>
  <si>
    <t>Trachsel, Steve3</t>
  </si>
  <si>
    <t>Bliudzius, Romas3</t>
  </si>
  <si>
    <t>Untener, Tom3</t>
  </si>
  <si>
    <t>Schaefer, Jack3</t>
  </si>
  <si>
    <t>Trachsel, Brian3</t>
  </si>
  <si>
    <t>Clingerman, John3</t>
  </si>
  <si>
    <t>Lewandowski, Mike3</t>
  </si>
  <si>
    <t>Trachsel, Mike3</t>
  </si>
  <si>
    <t>Trachsel, Jeff3</t>
  </si>
  <si>
    <t>Burke, David3</t>
  </si>
  <si>
    <t>Anderson, Lee3</t>
  </si>
  <si>
    <t>Lockhart, Roy3</t>
  </si>
  <si>
    <t>Suchner, Bill2</t>
  </si>
  <si>
    <t>Barnes, Dick2</t>
  </si>
  <si>
    <t>Cashman, Cal2</t>
  </si>
  <si>
    <t>Connolly, Terry2</t>
  </si>
  <si>
    <t>Trachsel, Jay2</t>
  </si>
  <si>
    <t>VanHollebeke, Matt2</t>
  </si>
  <si>
    <t>Bliudzius, Romas2</t>
  </si>
  <si>
    <t>Untener, Tom2</t>
  </si>
  <si>
    <t>Schaefer, Jack2</t>
  </si>
  <si>
    <t>Clingerman, John2</t>
  </si>
  <si>
    <t>Lewandowski, Mike2</t>
  </si>
  <si>
    <t>Trachsel, Mike2</t>
  </si>
  <si>
    <t>Burke, David2</t>
  </si>
  <si>
    <t>Anderson, Lee2</t>
  </si>
  <si>
    <t>Lockhart, Roy2</t>
  </si>
  <si>
    <t>Suchner, Bill1</t>
  </si>
  <si>
    <t>Barnes, Dick1</t>
  </si>
  <si>
    <t>Bliudzius, Romas1</t>
  </si>
  <si>
    <t>Untener, Tom1</t>
  </si>
  <si>
    <t>Connolly, Terry1</t>
  </si>
  <si>
    <t>Trachsel, Brian1</t>
  </si>
  <si>
    <t>Trachsel, Mike1</t>
  </si>
  <si>
    <t>Trachsel, Jay1</t>
  </si>
  <si>
    <t>Trachsel, Bill1</t>
  </si>
  <si>
    <t>Schaefer, Jack1</t>
  </si>
  <si>
    <t>Clingerman, John1</t>
  </si>
  <si>
    <t>VanHollebeke, Matt1</t>
  </si>
  <si>
    <t>Burke, David1</t>
  </si>
  <si>
    <t>Trachsel, Steve1</t>
  </si>
  <si>
    <t>Lewandowski, Mike1</t>
  </si>
  <si>
    <t>Trachsel, Mike14</t>
  </si>
  <si>
    <t>Trachsel, Jay14</t>
  </si>
  <si>
    <t>Barnes, Dick13</t>
  </si>
  <si>
    <t>VanHollebeke, Matt12</t>
  </si>
  <si>
    <t>Trachsel, Jay12</t>
  </si>
  <si>
    <t>Gies, Tim12</t>
  </si>
  <si>
    <t>Trachsel, Mike12</t>
  </si>
  <si>
    <t>Trachsel, Steve12</t>
  </si>
  <si>
    <t>Burke, David12</t>
  </si>
  <si>
    <t>Trachsel, Steve11</t>
  </si>
  <si>
    <t>Gies, Tim11</t>
  </si>
  <si>
    <t>VanHollebeke, Matt11</t>
  </si>
  <si>
    <t>Trachsel, Brian10</t>
  </si>
  <si>
    <t>Trachsel, Mike9</t>
  </si>
  <si>
    <t>Cashman, Cal7</t>
  </si>
  <si>
    <t>Lewandowski, Mike6</t>
  </si>
  <si>
    <t>Lockhart, Roy5</t>
  </si>
  <si>
    <t>Trachsel, Jay5</t>
  </si>
  <si>
    <t>Trachsel, Jay4</t>
  </si>
  <si>
    <t>VanHollebeke, Matt3</t>
  </si>
  <si>
    <t>Barnes, Dick3</t>
  </si>
  <si>
    <t>Trachsel, Bill2</t>
  </si>
  <si>
    <t>Trachsel, Steve2</t>
  </si>
  <si>
    <t>Trachsel, Jeff1</t>
  </si>
  <si>
    <t>Burke, David15</t>
  </si>
  <si>
    <t>Trachsel, Brian14</t>
  </si>
  <si>
    <t>Trachsel, Jeff14</t>
  </si>
  <si>
    <t>Trachsel, Bill12</t>
  </si>
  <si>
    <t>Trachsel, Brian12</t>
  </si>
  <si>
    <t>Schaefer, Jack10</t>
  </si>
  <si>
    <t>Trachsel, Brian8</t>
  </si>
  <si>
    <t>Cashman, Cal5</t>
  </si>
  <si>
    <t>Schaefer, Jack5</t>
  </si>
  <si>
    <t>Trachsel, Jeff2</t>
  </si>
  <si>
    <t>Trachsel, Brian2</t>
  </si>
  <si>
    <t>Cashman, Cal1</t>
  </si>
  <si>
    <t>Horst, Dale1</t>
  </si>
  <si>
    <t>Angelosanto, Nick1</t>
  </si>
  <si>
    <t>O'Hare, Nathan1</t>
  </si>
  <si>
    <t>O'Hare, Nathan2</t>
  </si>
  <si>
    <t>Angelosanto, Nick2</t>
  </si>
  <si>
    <t>Horst, Dale2</t>
  </si>
  <si>
    <t>Angelosanto, Nick3</t>
  </si>
  <si>
    <t>O'Hare, Nathan3</t>
  </si>
  <si>
    <t>Horst, Dale3</t>
  </si>
  <si>
    <t>Horst, Dale4</t>
  </si>
  <si>
    <t>Angelosanto, Nick4</t>
  </si>
  <si>
    <t>O'Hare, Nathan4</t>
  </si>
  <si>
    <t>Angelosanto, Nick5</t>
  </si>
  <si>
    <t>Horst, Dale5</t>
  </si>
  <si>
    <t>O'Hare, Nathan6</t>
  </si>
  <si>
    <t>Horst, Dale6</t>
  </si>
  <si>
    <t>Angelosanto, Nick7</t>
  </si>
  <si>
    <t>VanHollebeke, Matt7</t>
  </si>
  <si>
    <t>O'Hare, Nathan7</t>
  </si>
  <si>
    <t>O'Hare, Nathan8</t>
  </si>
  <si>
    <t>Horst, Dale8</t>
  </si>
  <si>
    <t>Angelosanto, Nick9</t>
  </si>
  <si>
    <t>Horst, Dale9</t>
  </si>
  <si>
    <t>O'Hare, Nathan9</t>
  </si>
  <si>
    <t>Horst, Dale10</t>
  </si>
  <si>
    <t>Angelosanto, Nick10</t>
  </si>
  <si>
    <t>Horst, Dale11</t>
  </si>
  <si>
    <t>O'Hare, Nathan11</t>
  </si>
  <si>
    <t>Angelosanto, Nick11</t>
  </si>
  <si>
    <t>Angelosanto, Nick12</t>
  </si>
  <si>
    <t>Steinhauer, Geoff12</t>
  </si>
  <si>
    <t>Horst, Dale12</t>
  </si>
  <si>
    <t>Trachsel, Jeff12</t>
  </si>
  <si>
    <t>Angelosanto, Nick13</t>
  </si>
  <si>
    <t>Trachsel, Jay13</t>
  </si>
  <si>
    <t>Steinhauer, Geoff13</t>
  </si>
  <si>
    <t>Gies, Tim13</t>
  </si>
  <si>
    <t>O'Hare, Nathan13</t>
  </si>
  <si>
    <t>Horst, Dale13</t>
  </si>
  <si>
    <t>Trachsel, Jeff13</t>
  </si>
  <si>
    <t>Gies, Tim14</t>
  </si>
  <si>
    <t>Schaefer, Jack14</t>
  </si>
  <si>
    <t>Horst, Dale14</t>
  </si>
  <si>
    <t>Angelosanto, Nick14</t>
  </si>
  <si>
    <t>Steinhauer, Geoff14</t>
  </si>
  <si>
    <t>O'Hare, Nathan14</t>
  </si>
  <si>
    <t>Trachsel, Brian15</t>
  </si>
  <si>
    <t>Gies, Tim15</t>
  </si>
  <si>
    <t>Angelosanto, Nick15</t>
  </si>
  <si>
    <t>Steinhauer, Geoff15</t>
  </si>
  <si>
    <t>O'Hare, Nathan15</t>
  </si>
  <si>
    <t>Horst, Dale15</t>
  </si>
  <si>
    <t>Trachsel, Jeff15</t>
  </si>
  <si>
    <t>Steinhauer, Geoff16</t>
  </si>
  <si>
    <t>Horst, Dale16</t>
  </si>
  <si>
    <t>Angelosanto, Nick16</t>
  </si>
  <si>
    <t>O'Hare, Nathan16</t>
  </si>
  <si>
    <t>Kyle</t>
  </si>
  <si>
    <t>Jason</t>
  </si>
  <si>
    <t>Schaeffer, Jack</t>
  </si>
  <si>
    <t>Burke, Dan</t>
  </si>
  <si>
    <t>Chris</t>
  </si>
  <si>
    <t>J, Jerry</t>
  </si>
  <si>
    <t>Whitefoot, Gerry</t>
  </si>
  <si>
    <t>Lotter, Shawn</t>
  </si>
  <si>
    <t>Last Week Greenie Participants</t>
  </si>
  <si>
    <t>Last Week Skins Participants</t>
  </si>
  <si>
    <t>Last Week Low Net Participants</t>
  </si>
  <si>
    <t>Demick, Chris</t>
  </si>
  <si>
    <t>Chilson, Jerry</t>
  </si>
  <si>
    <t>2016 Tri-V Golf Final Payout Breakdown</t>
  </si>
  <si>
    <t>2017 TRI-V GOLF</t>
  </si>
  <si>
    <t>#7</t>
  </si>
  <si>
    <t>#3</t>
  </si>
  <si>
    <t>CLOSEST TO PIN</t>
  </si>
  <si>
    <t>OFF</t>
  </si>
  <si>
    <t>ON</t>
  </si>
  <si>
    <t>Hoffman, George2</t>
  </si>
  <si>
    <t>Whitefoot, Jerry</t>
  </si>
  <si>
    <t>Side Bet Winnings</t>
  </si>
  <si>
    <t>L/N Paid</t>
  </si>
  <si>
    <t>Net Total</t>
  </si>
  <si>
    <t>Golfer History</t>
  </si>
  <si>
    <t>Score &lt;=</t>
  </si>
  <si>
    <t>Score &gt;=</t>
  </si>
  <si>
    <t>Lotter, Shawn2</t>
  </si>
  <si>
    <t>W/C Rank</t>
  </si>
  <si>
    <t>Dave</t>
  </si>
  <si>
    <t>Lew</t>
  </si>
  <si>
    <t>Nate</t>
  </si>
  <si>
    <t>Brian</t>
  </si>
  <si>
    <t>2017 Playoffs HDCP Breakdown:</t>
  </si>
  <si>
    <t>Score</t>
  </si>
  <si>
    <t>O/U vs. Leader</t>
  </si>
  <si>
    <t>Have</t>
  </si>
  <si>
    <t>Substitute 3 50s</t>
  </si>
  <si>
    <t>Substitute 10s for 20s</t>
  </si>
  <si>
    <t>Need</t>
  </si>
  <si>
    <t>Remove Extra $20</t>
  </si>
  <si>
    <t>Substitute 1s for 5s</t>
  </si>
  <si>
    <t>2017 Tri-V Golf Final Payout Breakdown</t>
  </si>
  <si>
    <t>2017 Scores/Trend</t>
  </si>
  <si>
    <t>$ Net</t>
  </si>
  <si>
    <t>2018 TRI-V GOLF</t>
  </si>
  <si>
    <t>Lifetime Avg</t>
  </si>
  <si>
    <t>#7, #3 C/O</t>
  </si>
  <si>
    <t>Shawn owes $6</t>
  </si>
  <si>
    <t>mike</t>
  </si>
  <si>
    <t>jerry</t>
  </si>
  <si>
    <t>chris</t>
  </si>
  <si>
    <t>Jay</t>
  </si>
  <si>
    <t>1s</t>
  </si>
  <si>
    <t>C/O</t>
  </si>
  <si>
    <t>5s</t>
  </si>
  <si>
    <t>10s</t>
  </si>
  <si>
    <t>Shawn</t>
  </si>
  <si>
    <t>Me</t>
  </si>
  <si>
    <t>paid</t>
  </si>
  <si>
    <t>#7, #3 is C/O</t>
  </si>
  <si>
    <t>Paid $6</t>
  </si>
  <si>
    <t>brian</t>
  </si>
  <si>
    <t>shawn</t>
  </si>
  <si>
    <t>Hole 3 - Steve Trachsel, $10 carryover + $11</t>
  </si>
  <si>
    <t>Hole 7 - Mike Lewandowski, $10</t>
  </si>
  <si>
    <t>Nathan O'Hare ($13), Jerry Whitefoot ($9) - 11 participants x $2 ea. = $22 total</t>
  </si>
  <si>
    <t>11 participants x $2 ea. = $22 / 2 skins = $11 per skin</t>
  </si>
  <si>
    <t>Steve</t>
  </si>
  <si>
    <t>Jerry</t>
  </si>
  <si>
    <t>It was a hot start to the 2nd half, with tempatures in the 90s with high humidity.  Many golfers (especially me) are taking vacation and pre/post golfing which is making the scores a bit wonky.  Based on that, the 2nd half points are not up to date.  Nick has not been included into the scores yet so once I update that, things will change.
Several golfers dropped a score this week, including me, Chris, Dale, Shawn, Brian, Steve, and Jerry.
Please bear (pun) with me as I prepare for a big vacation as I'll have everything up to date once I get back.
Finally, please be aware we are planing to golf the week of Independence Day (July 2nd) so plan to be there.  See you when I get back! 
- Your committee: Dave Burke &amp; Jay Trachsel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</si>
</sst>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0.00;[Red]0.00"/>
    <numFmt numFmtId="166" formatCode="0;[Red]0"/>
    <numFmt numFmtId="167" formatCode="0.0;[Red]0.0"/>
    <numFmt numFmtId="168" formatCode="&quot;$&quot;#,##0.00"/>
    <numFmt numFmtId="169" formatCode="#,##0.000"/>
    <numFmt numFmtId="170" formatCode="_(&quot;$&quot;* #,##0_);_(&quot;$&quot;* \(#,##0\);_(&quot;$&quot;* &quot;-&quot;??_);_(@_)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2"/>
      <name val="Arial"/>
      <family val="2"/>
    </font>
    <font>
      <sz val="8"/>
      <color indexed="81"/>
      <name val="Tahoma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2"/>
      <name val="Arial"/>
      <family val="2"/>
    </font>
    <font>
      <b/>
      <sz val="28"/>
      <color indexed="8"/>
      <name val="Calibri"/>
      <family val="2"/>
    </font>
    <font>
      <sz val="11"/>
      <color rgb="FF9C0006"/>
      <name val="Calibri"/>
      <family val="2"/>
      <scheme val="minor"/>
    </font>
    <font>
      <sz val="14"/>
      <color theme="0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color rgb="FF9C0006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u/>
      <sz val="18"/>
      <name val="Arial"/>
      <family val="2"/>
    </font>
    <font>
      <b/>
      <sz val="2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8"/>
      <color theme="0"/>
      <name val="Arial"/>
      <family val="2"/>
    </font>
    <font>
      <sz val="8"/>
      <name val="Arial"/>
      <family val="2"/>
    </font>
    <font>
      <sz val="8"/>
      <color theme="0" tint="-0.34998626667073579"/>
      <name val="Arial"/>
      <family val="2"/>
    </font>
    <font>
      <sz val="8"/>
      <color indexed="8"/>
      <name val="Arial"/>
      <family val="2"/>
    </font>
    <font>
      <b/>
      <u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indexed="11"/>
        <bgColor indexed="64"/>
      </patternFill>
    </fill>
    <fill>
      <patternFill patternType="solid">
        <fgColor theme="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1" fillId="6" borderId="0" applyNumberFormat="0" applyBorder="0" applyAlignment="0" applyProtection="0"/>
    <xf numFmtId="0" fontId="1" fillId="0" borderId="0" applyFill="0"/>
    <xf numFmtId="0" fontId="26" fillId="11" borderId="0" applyNumberFormat="0" applyBorder="0" applyAlignment="0" applyProtection="0"/>
    <xf numFmtId="0" fontId="30" fillId="0" borderId="0" applyFill="0"/>
    <xf numFmtId="44" fontId="34" fillId="0" borderId="0" applyFont="0" applyFill="0" applyBorder="0" applyAlignment="0" applyProtection="0"/>
  </cellStyleXfs>
  <cellXfs count="1066">
    <xf numFmtId="0" fontId="0" fillId="0" borderId="0" xfId="0"/>
    <xf numFmtId="0" fontId="1" fillId="0" borderId="0" xfId="2" applyFill="1" applyBorder="1" applyAlignment="1">
      <alignment horizontal="center"/>
    </xf>
    <xf numFmtId="0" fontId="1" fillId="0" borderId="0" xfId="2" applyFill="1" applyBorder="1"/>
    <xf numFmtId="2" fontId="1" fillId="0" borderId="0" xfId="2" applyNumberFormat="1" applyFill="1" applyBorder="1" applyAlignment="1">
      <alignment horizontal="center"/>
    </xf>
    <xf numFmtId="1" fontId="1" fillId="0" borderId="0" xfId="2" applyNumberFormat="1" applyFill="1" applyBorder="1" applyAlignment="1">
      <alignment horizontal="center"/>
    </xf>
    <xf numFmtId="0" fontId="3" fillId="0" borderId="0" xfId="2" applyFont="1" applyFill="1" applyBorder="1"/>
    <xf numFmtId="0" fontId="4" fillId="0" borderId="0" xfId="2" applyFont="1" applyFill="1" applyBorder="1"/>
    <xf numFmtId="1" fontId="1" fillId="0" borderId="0" xfId="2" applyNumberFormat="1" applyFill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Fill="1" applyBorder="1"/>
    <xf numFmtId="0" fontId="7" fillId="0" borderId="11" xfId="0" applyFont="1" applyFill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9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" fillId="0" borderId="4" xfId="2" applyFill="1" applyBorder="1" applyAlignment="1">
      <alignment horizontal="center"/>
    </xf>
    <xf numFmtId="0" fontId="1" fillId="0" borderId="22" xfId="2" applyFill="1" applyBorder="1"/>
    <xf numFmtId="0" fontId="8" fillId="0" borderId="0" xfId="0" applyFont="1"/>
    <xf numFmtId="0" fontId="7" fillId="0" borderId="0" xfId="0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166" fontId="7" fillId="0" borderId="10" xfId="0" applyNumberFormat="1" applyFont="1" applyBorder="1" applyAlignment="1">
      <alignment horizontal="center"/>
    </xf>
    <xf numFmtId="166" fontId="7" fillId="0" borderId="12" xfId="0" applyNumberFormat="1" applyFont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10" fillId="3" borderId="14" xfId="2" applyFont="1" applyFill="1" applyBorder="1" applyAlignment="1">
      <alignment horizontal="center"/>
    </xf>
    <xf numFmtId="0" fontId="10" fillId="3" borderId="25" xfId="2" applyFont="1" applyFill="1" applyBorder="1" applyAlignment="1">
      <alignment horizontal="center"/>
    </xf>
    <xf numFmtId="1" fontId="1" fillId="0" borderId="18" xfId="2" applyNumberFormat="1" applyFill="1" applyBorder="1" applyAlignment="1">
      <alignment horizontal="center"/>
    </xf>
    <xf numFmtId="1" fontId="1" fillId="0" borderId="19" xfId="2" applyNumberFormat="1" applyFill="1" applyBorder="1" applyAlignment="1">
      <alignment horizontal="center"/>
    </xf>
    <xf numFmtId="167" fontId="7" fillId="0" borderId="13" xfId="0" applyNumberFormat="1" applyFont="1" applyBorder="1" applyAlignment="1">
      <alignment horizontal="center"/>
    </xf>
    <xf numFmtId="167" fontId="7" fillId="0" borderId="6" xfId="0" applyNumberFormat="1" applyFont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1" fillId="0" borderId="0" xfId="2" applyFill="1" applyBorder="1" applyAlignment="1"/>
    <xf numFmtId="165" fontId="4" fillId="3" borderId="26" xfId="0" applyNumberFormat="1" applyFont="1" applyFill="1" applyBorder="1" applyAlignment="1">
      <alignment horizontal="center"/>
    </xf>
    <xf numFmtId="165" fontId="7" fillId="4" borderId="10" xfId="0" applyNumberFormat="1" applyFont="1" applyFill="1" applyBorder="1" applyAlignment="1">
      <alignment horizontal="center"/>
    </xf>
    <xf numFmtId="166" fontId="4" fillId="3" borderId="26" xfId="0" applyNumberFormat="1" applyFont="1" applyFill="1" applyBorder="1" applyAlignment="1">
      <alignment horizontal="center"/>
    </xf>
    <xf numFmtId="165" fontId="7" fillId="0" borderId="13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2" fillId="0" borderId="0" xfId="2" applyFont="1" applyFill="1" applyBorder="1" applyAlignment="1">
      <alignment horizontal="center" vertical="center"/>
    </xf>
    <xf numFmtId="1" fontId="1" fillId="0" borderId="29" xfId="2" applyNumberFormat="1" applyFill="1" applyBorder="1" applyAlignment="1">
      <alignment horizontal="center"/>
    </xf>
    <xf numFmtId="0" fontId="3" fillId="0" borderId="13" xfId="2" applyFont="1" applyFill="1" applyBorder="1"/>
    <xf numFmtId="0" fontId="1" fillId="0" borderId="13" xfId="2" applyFont="1" applyFill="1" applyBorder="1"/>
    <xf numFmtId="0" fontId="7" fillId="0" borderId="30" xfId="0" applyFont="1" applyBorder="1" applyAlignment="1">
      <alignment horizontal="center"/>
    </xf>
    <xf numFmtId="0" fontId="1" fillId="0" borderId="15" xfId="2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17" xfId="2" applyFont="1" applyFill="1" applyBorder="1" applyAlignment="1">
      <alignment horizontal="center"/>
    </xf>
    <xf numFmtId="0" fontId="1" fillId="0" borderId="5" xfId="2" applyFont="1" applyFill="1" applyBorder="1" applyAlignment="1">
      <alignment horizontal="center"/>
    </xf>
    <xf numFmtId="2" fontId="1" fillId="0" borderId="15" xfId="2" applyNumberFormat="1" applyFill="1" applyBorder="1" applyAlignment="1">
      <alignment horizontal="center"/>
    </xf>
    <xf numFmtId="1" fontId="1" fillId="0" borderId="4" xfId="2" applyNumberForma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168" fontId="7" fillId="0" borderId="10" xfId="0" applyNumberFormat="1" applyFont="1" applyBorder="1" applyAlignment="1">
      <alignment horizontal="center"/>
    </xf>
    <xf numFmtId="168" fontId="7" fillId="0" borderId="1" xfId="0" applyNumberFormat="1" applyFont="1" applyBorder="1" applyAlignment="1">
      <alignment horizontal="center"/>
    </xf>
    <xf numFmtId="165" fontId="4" fillId="3" borderId="33" xfId="0" applyNumberFormat="1" applyFont="1" applyFill="1" applyBorder="1" applyAlignment="1">
      <alignment horizontal="center"/>
    </xf>
    <xf numFmtId="0" fontId="9" fillId="3" borderId="34" xfId="2" applyFont="1" applyFill="1" applyBorder="1" applyAlignment="1">
      <alignment horizontal="center"/>
    </xf>
    <xf numFmtId="166" fontId="4" fillId="3" borderId="33" xfId="0" applyNumberFormat="1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0" fillId="3" borderId="23" xfId="2" applyFont="1" applyFill="1" applyBorder="1" applyAlignment="1">
      <alignment horizontal="center"/>
    </xf>
    <xf numFmtId="0" fontId="10" fillId="3" borderId="38" xfId="2" applyFont="1" applyFill="1" applyBorder="1" applyAlignment="1">
      <alignment horizontal="center"/>
    </xf>
    <xf numFmtId="0" fontId="10" fillId="3" borderId="39" xfId="2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166" fontId="7" fillId="0" borderId="10" xfId="0" applyNumberFormat="1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28" xfId="0" applyBorder="1" applyAlignment="1">
      <alignment horizontal="center"/>
    </xf>
    <xf numFmtId="8" fontId="0" fillId="0" borderId="8" xfId="0" applyNumberFormat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6" fillId="0" borderId="33" xfId="0" applyFont="1" applyBorder="1" applyAlignment="1">
      <alignment horizontal="center"/>
    </xf>
    <xf numFmtId="8" fontId="0" fillId="0" borderId="51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0" fontId="0" fillId="0" borderId="37" xfId="0" applyNumberFormat="1" applyBorder="1" applyAlignment="1">
      <alignment horizontal="center"/>
    </xf>
    <xf numFmtId="40" fontId="0" fillId="0" borderId="46" xfId="0" applyNumberFormat="1" applyBorder="1" applyAlignment="1">
      <alignment horizontal="center"/>
    </xf>
    <xf numFmtId="40" fontId="0" fillId="0" borderId="2" xfId="0" applyNumberFormat="1" applyBorder="1" applyAlignment="1">
      <alignment horizontal="center"/>
    </xf>
    <xf numFmtId="40" fontId="0" fillId="0" borderId="28" xfId="0" applyNumberFormat="1" applyBorder="1" applyAlignment="1">
      <alignment horizontal="center"/>
    </xf>
    <xf numFmtId="168" fontId="7" fillId="0" borderId="13" xfId="0" applyNumberFormat="1" applyFont="1" applyBorder="1"/>
    <xf numFmtId="168" fontId="7" fillId="0" borderId="10" xfId="0" applyNumberFormat="1" applyFont="1" applyBorder="1"/>
    <xf numFmtId="168" fontId="7" fillId="0" borderId="1" xfId="0" applyNumberFormat="1" applyFont="1" applyBorder="1"/>
    <xf numFmtId="168" fontId="7" fillId="0" borderId="15" xfId="0" applyNumberFormat="1" applyFont="1" applyBorder="1"/>
    <xf numFmtId="168" fontId="7" fillId="0" borderId="4" xfId="0" applyNumberFormat="1" applyFont="1" applyBorder="1"/>
    <xf numFmtId="168" fontId="7" fillId="0" borderId="17" xfId="0" applyNumberFormat="1" applyFont="1" applyBorder="1"/>
    <xf numFmtId="0" fontId="3" fillId="0" borderId="21" xfId="2" applyFont="1" applyFill="1" applyBorder="1"/>
    <xf numFmtId="0" fontId="1" fillId="0" borderId="14" xfId="2" applyFont="1" applyFill="1" applyBorder="1"/>
    <xf numFmtId="0" fontId="12" fillId="2" borderId="23" xfId="0" applyFont="1" applyFill="1" applyBorder="1" applyAlignment="1">
      <alignment horizontal="center"/>
    </xf>
    <xf numFmtId="0" fontId="12" fillId="2" borderId="54" xfId="0" applyFont="1" applyFill="1" applyBorder="1" applyAlignment="1">
      <alignment horizontal="center"/>
    </xf>
    <xf numFmtId="1" fontId="1" fillId="0" borderId="1" xfId="2" applyNumberFormat="1" applyFont="1" applyFill="1" applyBorder="1" applyAlignment="1">
      <alignment horizontal="center"/>
    </xf>
    <xf numFmtId="2" fontId="1" fillId="0" borderId="11" xfId="2" applyNumberFormat="1" applyFont="1" applyFill="1" applyBorder="1" applyAlignment="1">
      <alignment horizontal="center"/>
    </xf>
    <xf numFmtId="164" fontId="1" fillId="0" borderId="10" xfId="2" applyNumberFormat="1" applyFont="1" applyFill="1" applyBorder="1" applyAlignment="1">
      <alignment horizontal="center"/>
    </xf>
    <xf numFmtId="1" fontId="1" fillId="0" borderId="11" xfId="2" applyNumberFormat="1" applyFont="1" applyFill="1" applyBorder="1" applyAlignment="1">
      <alignment horizontal="center"/>
    </xf>
    <xf numFmtId="1" fontId="1" fillId="0" borderId="10" xfId="2" applyNumberFormat="1" applyFont="1" applyFill="1" applyBorder="1" applyAlignment="1">
      <alignment horizontal="center"/>
    </xf>
    <xf numFmtId="164" fontId="1" fillId="0" borderId="12" xfId="2" applyNumberFormat="1" applyFont="1" applyFill="1" applyBorder="1" applyAlignment="1">
      <alignment horizontal="center"/>
    </xf>
    <xf numFmtId="2" fontId="1" fillId="0" borderId="13" xfId="2" applyNumberFormat="1" applyFont="1" applyFill="1" applyBorder="1" applyAlignment="1">
      <alignment horizontal="center"/>
    </xf>
    <xf numFmtId="1" fontId="1" fillId="0" borderId="12" xfId="2" applyNumberFormat="1" applyFont="1" applyFill="1" applyBorder="1" applyAlignment="1">
      <alignment horizontal="center"/>
    </xf>
    <xf numFmtId="0" fontId="1" fillId="0" borderId="0" xfId="2" applyFont="1" applyFill="1" applyBorder="1"/>
    <xf numFmtId="1" fontId="1" fillId="0" borderId="18" xfId="2" applyNumberFormat="1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/>
    </xf>
    <xf numFmtId="0" fontId="4" fillId="3" borderId="26" xfId="0" applyFont="1" applyFill="1" applyBorder="1" applyAlignment="1">
      <alignment horizontal="center"/>
    </xf>
    <xf numFmtId="0" fontId="1" fillId="0" borderId="0" xfId="2" applyFill="1" applyBorder="1" applyAlignment="1">
      <alignment horizontal="center" vertical="center"/>
    </xf>
    <xf numFmtId="0" fontId="1" fillId="0" borderId="32" xfId="2" applyFill="1" applyBorder="1"/>
    <xf numFmtId="165" fontId="7" fillId="0" borderId="1" xfId="0" applyNumberFormat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7" fontId="7" fillId="0" borderId="46" xfId="0" applyNumberFormat="1" applyFont="1" applyBorder="1" applyAlignment="1">
      <alignment horizontal="center"/>
    </xf>
    <xf numFmtId="165" fontId="4" fillId="3" borderId="45" xfId="0" applyNumberFormat="1" applyFont="1" applyFill="1" applyBorder="1" applyAlignment="1">
      <alignment horizontal="center"/>
    </xf>
    <xf numFmtId="165" fontId="4" fillId="3" borderId="32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1" fillId="0" borderId="0" xfId="2" applyNumberForma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10" xfId="0" applyNumberFormat="1" applyFill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8" fontId="0" fillId="0" borderId="52" xfId="0" applyNumberForma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8" fontId="0" fillId="0" borderId="11" xfId="0" applyNumberForma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9" xfId="0" applyFont="1" applyFill="1" applyBorder="1"/>
    <xf numFmtId="2" fontId="7" fillId="0" borderId="46" xfId="0" applyNumberFormat="1" applyFont="1" applyBorder="1" applyAlignment="1">
      <alignment horizontal="center"/>
    </xf>
    <xf numFmtId="168" fontId="7" fillId="0" borderId="37" xfId="0" applyNumberFormat="1" applyFont="1" applyBorder="1"/>
    <xf numFmtId="168" fontId="7" fillId="0" borderId="6" xfId="0" applyNumberFormat="1" applyFont="1" applyBorder="1"/>
    <xf numFmtId="168" fontId="7" fillId="0" borderId="46" xfId="0" applyNumberFormat="1" applyFont="1" applyBorder="1"/>
    <xf numFmtId="168" fontId="7" fillId="0" borderId="6" xfId="0" applyNumberFormat="1" applyFont="1" applyBorder="1" applyAlignment="1">
      <alignment horizontal="center"/>
    </xf>
    <xf numFmtId="168" fontId="7" fillId="0" borderId="46" xfId="0" applyNumberFormat="1" applyFont="1" applyBorder="1" applyAlignment="1">
      <alignment horizontal="center"/>
    </xf>
    <xf numFmtId="168" fontId="7" fillId="0" borderId="4" xfId="0" applyNumberFormat="1" applyFont="1" applyBorder="1" applyAlignment="1">
      <alignment horizontal="center"/>
    </xf>
    <xf numFmtId="168" fontId="7" fillId="0" borderId="17" xfId="0" applyNumberFormat="1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6" fontId="1" fillId="0" borderId="0" xfId="2" applyNumberFormat="1" applyFill="1" applyBorder="1" applyAlignment="1">
      <alignment horizontal="center"/>
    </xf>
    <xf numFmtId="8" fontId="1" fillId="0" borderId="0" xfId="2" applyNumberFormat="1" applyFill="1" applyBorder="1" applyAlignment="1">
      <alignment horizontal="center"/>
    </xf>
    <xf numFmtId="0" fontId="0" fillId="0" borderId="58" xfId="0" applyBorder="1"/>
    <xf numFmtId="0" fontId="0" fillId="0" borderId="14" xfId="0" applyFill="1" applyBorder="1"/>
    <xf numFmtId="0" fontId="0" fillId="0" borderId="25" xfId="0" applyFill="1" applyBorder="1"/>
    <xf numFmtId="164" fontId="3" fillId="0" borderId="64" xfId="2" applyNumberFormat="1" applyFont="1" applyFill="1" applyBorder="1" applyAlignment="1">
      <alignment horizontal="left"/>
    </xf>
    <xf numFmtId="164" fontId="3" fillId="0" borderId="63" xfId="2" applyNumberFormat="1" applyFont="1" applyFill="1" applyBorder="1" applyAlignment="1">
      <alignment horizontal="center"/>
    </xf>
    <xf numFmtId="164" fontId="3" fillId="0" borderId="18" xfId="2" applyNumberFormat="1" applyFont="1" applyFill="1" applyBorder="1" applyAlignment="1">
      <alignment horizontal="center"/>
    </xf>
    <xf numFmtId="164" fontId="3" fillId="0" borderId="19" xfId="2" applyNumberFormat="1" applyFont="1" applyFill="1" applyBorder="1" applyAlignment="1">
      <alignment horizontal="center"/>
    </xf>
    <xf numFmtId="164" fontId="3" fillId="0" borderId="44" xfId="2" applyNumberFormat="1" applyFont="1" applyFill="1" applyBorder="1" applyAlignment="1">
      <alignment horizontal="center"/>
    </xf>
    <xf numFmtId="0" fontId="16" fillId="0" borderId="34" xfId="0" applyFont="1" applyBorder="1" applyAlignment="1">
      <alignment horizontal="center"/>
    </xf>
    <xf numFmtId="8" fontId="0" fillId="0" borderId="63" xfId="0" applyNumberFormat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0" fontId="16" fillId="0" borderId="26" xfId="0" applyFont="1" applyBorder="1" applyAlignment="1">
      <alignment horizontal="center"/>
    </xf>
    <xf numFmtId="8" fontId="0" fillId="0" borderId="66" xfId="0" applyNumberFormat="1" applyBorder="1" applyAlignment="1">
      <alignment horizontal="center"/>
    </xf>
    <xf numFmtId="8" fontId="0" fillId="0" borderId="67" xfId="0" applyNumberFormat="1" applyFill="1" applyBorder="1" applyAlignment="1">
      <alignment horizontal="center"/>
    </xf>
    <xf numFmtId="8" fontId="0" fillId="0" borderId="51" xfId="0" applyNumberFormat="1" applyFill="1" applyBorder="1" applyAlignment="1">
      <alignment horizontal="center"/>
    </xf>
    <xf numFmtId="8" fontId="0" fillId="5" borderId="52" xfId="0" applyNumberFormat="1" applyFill="1" applyBorder="1" applyAlignment="1">
      <alignment horizontal="center"/>
    </xf>
    <xf numFmtId="8" fontId="16" fillId="0" borderId="63" xfId="0" applyNumberFormat="1" applyFont="1" applyBorder="1" applyAlignment="1">
      <alignment horizontal="center"/>
    </xf>
    <xf numFmtId="8" fontId="16" fillId="0" borderId="18" xfId="0" applyNumberFormat="1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39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8" fontId="0" fillId="0" borderId="0" xfId="0" applyNumberFormat="1" applyFill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0" fontId="7" fillId="7" borderId="0" xfId="0" applyFont="1" applyFill="1"/>
    <xf numFmtId="0" fontId="7" fillId="7" borderId="35" xfId="0" applyFont="1" applyFill="1" applyBorder="1" applyAlignment="1">
      <alignment horizontal="center"/>
    </xf>
    <xf numFmtId="0" fontId="7" fillId="7" borderId="36" xfId="0" applyFont="1" applyFill="1" applyBorder="1" applyAlignment="1">
      <alignment horizontal="center"/>
    </xf>
    <xf numFmtId="0" fontId="7" fillId="7" borderId="48" xfId="0" applyFont="1" applyFill="1" applyBorder="1" applyAlignment="1">
      <alignment horizontal="center"/>
    </xf>
    <xf numFmtId="164" fontId="7" fillId="7" borderId="63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164" fontId="7" fillId="7" borderId="18" xfId="0" applyNumberFormat="1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0" xfId="0" applyFont="1" applyFill="1" applyAlignment="1"/>
    <xf numFmtId="1" fontId="22" fillId="7" borderId="63" xfId="0" applyNumberFormat="1" applyFont="1" applyFill="1" applyBorder="1" applyAlignment="1">
      <alignment horizontal="center" vertical="center"/>
    </xf>
    <xf numFmtId="1" fontId="22" fillId="7" borderId="18" xfId="0" applyNumberFormat="1" applyFont="1" applyFill="1" applyBorder="1" applyAlignment="1">
      <alignment horizontal="center" vertical="center"/>
    </xf>
    <xf numFmtId="1" fontId="22" fillId="7" borderId="1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7" borderId="0" xfId="0" applyFont="1" applyFill="1" applyAlignment="1">
      <alignment horizontal="left"/>
    </xf>
    <xf numFmtId="2" fontId="7" fillId="0" borderId="37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1" fillId="0" borderId="63" xfId="2" applyFont="1" applyFill="1" applyBorder="1"/>
    <xf numFmtId="0" fontId="1" fillId="0" borderId="18" xfId="2" applyFont="1" applyFill="1" applyBorder="1"/>
    <xf numFmtId="0" fontId="3" fillId="0" borderId="18" xfId="2" applyFont="1" applyFill="1" applyBorder="1"/>
    <xf numFmtId="0" fontId="19" fillId="0" borderId="0" xfId="2" applyFont="1" applyFill="1" applyBorder="1" applyAlignment="1">
      <alignment vertical="top" wrapText="1" shrinkToFit="1"/>
    </xf>
    <xf numFmtId="0" fontId="7" fillId="0" borderId="0" xfId="0" applyFont="1" applyAlignment="1">
      <alignment horizontal="center"/>
    </xf>
    <xf numFmtId="167" fontId="7" fillId="9" borderId="10" xfId="0" applyNumberFormat="1" applyFont="1" applyFill="1" applyBorder="1" applyAlignment="1">
      <alignment horizontal="center"/>
    </xf>
    <xf numFmtId="167" fontId="7" fillId="9" borderId="1" xfId="0" applyNumberFormat="1" applyFont="1" applyFill="1" applyBorder="1" applyAlignment="1">
      <alignment horizontal="center"/>
    </xf>
    <xf numFmtId="167" fontId="7" fillId="9" borderId="13" xfId="0" applyNumberFormat="1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3" fillId="10" borderId="18" xfId="2" applyFont="1" applyFill="1" applyBorder="1"/>
    <xf numFmtId="0" fontId="3" fillId="10" borderId="19" xfId="2" applyFont="1" applyFill="1" applyBorder="1"/>
    <xf numFmtId="0" fontId="7" fillId="0" borderId="0" xfId="0" applyFont="1" applyFill="1" applyAlignment="1">
      <alignment horizontal="center"/>
    </xf>
    <xf numFmtId="0" fontId="7" fillId="0" borderId="31" xfId="0" applyFont="1" applyBorder="1" applyAlignment="1">
      <alignment horizontal="center"/>
    </xf>
    <xf numFmtId="167" fontId="7" fillId="0" borderId="11" xfId="0" applyNumberFormat="1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" fillId="7" borderId="0" xfId="2" applyFill="1" applyBorder="1"/>
    <xf numFmtId="0" fontId="1" fillId="7" borderId="0" xfId="2" applyFill="1" applyBorder="1" applyAlignment="1">
      <alignment horizontal="center"/>
    </xf>
    <xf numFmtId="0" fontId="1" fillId="7" borderId="10" xfId="2" applyFont="1" applyFill="1" applyBorder="1" applyAlignment="1">
      <alignment horizontal="center"/>
    </xf>
    <xf numFmtId="0" fontId="1" fillId="7" borderId="13" xfId="2" applyFont="1" applyFill="1" applyBorder="1"/>
    <xf numFmtId="0" fontId="1" fillId="7" borderId="1" xfId="2" applyFill="1" applyBorder="1"/>
    <xf numFmtId="0" fontId="1" fillId="7" borderId="15" xfId="2" applyFont="1" applyFill="1" applyBorder="1"/>
    <xf numFmtId="0" fontId="1" fillId="7" borderId="4" xfId="2" applyFont="1" applyFill="1" applyBorder="1" applyAlignment="1">
      <alignment horizontal="center"/>
    </xf>
    <xf numFmtId="0" fontId="1" fillId="7" borderId="17" xfId="2" applyFill="1" applyBorder="1"/>
    <xf numFmtId="0" fontId="1" fillId="7" borderId="37" xfId="2" applyFont="1" applyFill="1" applyBorder="1"/>
    <xf numFmtId="0" fontId="1" fillId="7" borderId="6" xfId="2" applyFont="1" applyFill="1" applyBorder="1" applyAlignment="1">
      <alignment horizontal="center"/>
    </xf>
    <xf numFmtId="0" fontId="1" fillId="7" borderId="46" xfId="2" applyFill="1" applyBorder="1"/>
    <xf numFmtId="0" fontId="1" fillId="7" borderId="2" xfId="2" applyFill="1" applyBorder="1"/>
    <xf numFmtId="0" fontId="1" fillId="7" borderId="27" xfId="2" applyFill="1" applyBorder="1"/>
    <xf numFmtId="0" fontId="1" fillId="7" borderId="28" xfId="2" applyFill="1" applyBorder="1" applyAlignment="1">
      <alignment horizontal="center"/>
    </xf>
    <xf numFmtId="1" fontId="1" fillId="0" borderId="63" xfId="2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2" fontId="7" fillId="7" borderId="34" xfId="0" applyNumberFormat="1" applyFont="1" applyFill="1" applyBorder="1" applyAlignment="1">
      <alignment vertical="center"/>
    </xf>
    <xf numFmtId="2" fontId="7" fillId="7" borderId="44" xfId="0" applyNumberFormat="1" applyFont="1" applyFill="1" applyBorder="1" applyAlignment="1">
      <alignment vertical="center"/>
    </xf>
    <xf numFmtId="0" fontId="3" fillId="7" borderId="34" xfId="2" applyFont="1" applyFill="1" applyBorder="1" applyAlignment="1">
      <alignment vertical="center"/>
    </xf>
    <xf numFmtId="0" fontId="3" fillId="7" borderId="44" xfId="2" applyFont="1" applyFill="1" applyBorder="1" applyAlignment="1">
      <alignment vertical="center"/>
    </xf>
    <xf numFmtId="0" fontId="24" fillId="7" borderId="42" xfId="0" applyFont="1" applyFill="1" applyBorder="1" applyAlignment="1">
      <alignment vertical="center" shrinkToFit="1"/>
    </xf>
    <xf numFmtId="0" fontId="24" fillId="7" borderId="43" xfId="0" applyFont="1" applyFill="1" applyBorder="1" applyAlignment="1">
      <alignment vertical="center" shrinkToFit="1"/>
    </xf>
    <xf numFmtId="0" fontId="7" fillId="0" borderId="3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8" fontId="7" fillId="0" borderId="11" xfId="0" applyNumberFormat="1" applyFont="1" applyBorder="1" applyAlignment="1">
      <alignment horizontal="center"/>
    </xf>
    <xf numFmtId="2" fontId="7" fillId="7" borderId="7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7" fontId="7" fillId="0" borderId="16" xfId="0" applyNumberFormat="1" applyFont="1" applyBorder="1" applyAlignment="1">
      <alignment horizontal="center"/>
    </xf>
    <xf numFmtId="1" fontId="1" fillId="0" borderId="52" xfId="2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1" fillId="0" borderId="10" xfId="2" applyFont="1" applyFill="1" applyBorder="1" applyAlignment="1">
      <alignment horizontal="left"/>
    </xf>
    <xf numFmtId="0" fontId="7" fillId="0" borderId="10" xfId="0" applyFont="1" applyBorder="1"/>
    <xf numFmtId="0" fontId="1" fillId="0" borderId="8" xfId="2" applyFont="1" applyFill="1" applyBorder="1" applyAlignment="1">
      <alignment horizontal="left"/>
    </xf>
    <xf numFmtId="0" fontId="7" fillId="0" borderId="4" xfId="0" applyFont="1" applyBorder="1"/>
    <xf numFmtId="0" fontId="21" fillId="6" borderId="0" xfId="1"/>
    <xf numFmtId="0" fontId="26" fillId="11" borderId="6" xfId="3" applyBorder="1" applyAlignment="1">
      <alignment horizontal="center"/>
    </xf>
    <xf numFmtId="0" fontId="26" fillId="11" borderId="10" xfId="3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8" fontId="0" fillId="0" borderId="4" xfId="0" applyNumberForma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19" xfId="0" applyNumberFormat="1" applyFill="1" applyBorder="1" applyAlignment="1">
      <alignment horizontal="center"/>
    </xf>
    <xf numFmtId="8" fontId="0" fillId="0" borderId="68" xfId="0" applyNumberFormat="1" applyFill="1" applyBorder="1" applyAlignment="1">
      <alignment horizontal="center"/>
    </xf>
    <xf numFmtId="8" fontId="16" fillId="0" borderId="19" xfId="0" applyNumberFormat="1" applyFont="1" applyFill="1" applyBorder="1" applyAlignment="1">
      <alignment horizontal="center"/>
    </xf>
    <xf numFmtId="8" fontId="0" fillId="0" borderId="70" xfId="0" applyNumberFormat="1" applyFill="1" applyBorder="1" applyAlignment="1">
      <alignment horizontal="center"/>
    </xf>
    <xf numFmtId="8" fontId="0" fillId="0" borderId="3" xfId="0" applyNumberFormat="1" applyFill="1" applyBorder="1" applyAlignment="1">
      <alignment horizontal="center"/>
    </xf>
    <xf numFmtId="1" fontId="18" fillId="0" borderId="23" xfId="2" applyNumberFormat="1" applyFont="1" applyFill="1" applyBorder="1" applyAlignment="1">
      <alignment horizontal="center" wrapText="1"/>
    </xf>
    <xf numFmtId="1" fontId="18" fillId="0" borderId="39" xfId="2" applyNumberFormat="1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8" fontId="0" fillId="0" borderId="59" xfId="0" applyNumberFormat="1" applyBorder="1" applyAlignment="1">
      <alignment horizontal="center"/>
    </xf>
    <xf numFmtId="8" fontId="0" fillId="0" borderId="61" xfId="0" applyNumberFormat="1" applyBorder="1" applyAlignment="1">
      <alignment horizontal="center"/>
    </xf>
    <xf numFmtId="8" fontId="0" fillId="0" borderId="60" xfId="0" applyNumberFormat="1" applyBorder="1" applyAlignment="1">
      <alignment horizontal="center"/>
    </xf>
    <xf numFmtId="8" fontId="0" fillId="0" borderId="44" xfId="0" applyNumberFormat="1" applyBorder="1" applyAlignment="1">
      <alignment horizontal="center"/>
    </xf>
    <xf numFmtId="8" fontId="0" fillId="0" borderId="40" xfId="0" applyNumberFormat="1" applyBorder="1" applyAlignment="1">
      <alignment horizontal="center"/>
    </xf>
    <xf numFmtId="8" fontId="16" fillId="0" borderId="44" xfId="0" applyNumberFormat="1" applyFont="1" applyBorder="1" applyAlignment="1">
      <alignment horizontal="center"/>
    </xf>
    <xf numFmtId="8" fontId="0" fillId="0" borderId="57" xfId="0" applyNumberFormat="1" applyBorder="1" applyAlignment="1">
      <alignment horizontal="center"/>
    </xf>
    <xf numFmtId="0" fontId="0" fillId="0" borderId="58" xfId="0" applyFill="1" applyBorder="1"/>
    <xf numFmtId="8" fontId="0" fillId="0" borderId="7" xfId="0" applyNumberFormat="1" applyFill="1" applyBorder="1" applyAlignment="1">
      <alignment horizontal="center"/>
    </xf>
    <xf numFmtId="8" fontId="0" fillId="0" borderId="8" xfId="0" applyNumberFormat="1" applyFill="1" applyBorder="1" applyAlignment="1">
      <alignment horizontal="center"/>
    </xf>
    <xf numFmtId="8" fontId="0" fillId="0" borderId="63" xfId="0" applyNumberFormat="1" applyFill="1" applyBorder="1" applyAlignment="1">
      <alignment horizontal="center"/>
    </xf>
    <xf numFmtId="8" fontId="0" fillId="0" borderId="66" xfId="0" applyNumberFormat="1" applyFill="1" applyBorder="1" applyAlignment="1">
      <alignment horizontal="center"/>
    </xf>
    <xf numFmtId="8" fontId="16" fillId="0" borderId="63" xfId="0" applyNumberFormat="1" applyFont="1" applyFill="1" applyBorder="1" applyAlignment="1">
      <alignment horizontal="center"/>
    </xf>
    <xf numFmtId="8" fontId="0" fillId="5" borderId="53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164" fontId="22" fillId="7" borderId="7" xfId="0" applyNumberFormat="1" applyFont="1" applyFill="1" applyBorder="1" applyAlignment="1">
      <alignment horizontal="center" vertical="center"/>
    </xf>
    <xf numFmtId="164" fontId="22" fillId="7" borderId="21" xfId="0" applyNumberFormat="1" applyFont="1" applyFill="1" applyBorder="1" applyAlignment="1">
      <alignment horizontal="center" vertical="center"/>
    </xf>
    <xf numFmtId="164" fontId="22" fillId="7" borderId="5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7" fillId="0" borderId="0" xfId="0" applyFont="1" applyFill="1"/>
    <xf numFmtId="167" fontId="7" fillId="0" borderId="10" xfId="0" applyNumberFormat="1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" fillId="0" borderId="0" xfId="2" applyNumberFormat="1" applyFill="1" applyBorder="1" applyAlignment="1">
      <alignment horizontal="center"/>
    </xf>
    <xf numFmtId="0" fontId="1" fillId="0" borderId="0" xfId="2" applyNumberFormat="1" applyFill="1" applyBorder="1" applyAlignment="1">
      <alignment horizontal="center" vertical="center"/>
    </xf>
    <xf numFmtId="0" fontId="1" fillId="0" borderId="0" xfId="2" applyNumberFormat="1" applyFont="1" applyFill="1" applyBorder="1" applyAlignment="1">
      <alignment horizontal="center"/>
    </xf>
    <xf numFmtId="0" fontId="1" fillId="7" borderId="0" xfId="2" applyNumberForma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2" applyNumberFormat="1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50" xfId="2" applyFont="1" applyFill="1" applyBorder="1" applyAlignment="1">
      <alignment horizontal="left"/>
    </xf>
    <xf numFmtId="14" fontId="7" fillId="0" borderId="50" xfId="0" applyNumberFormat="1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26" fillId="11" borderId="50" xfId="3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168" fontId="7" fillId="0" borderId="55" xfId="0" applyNumberFormat="1" applyFont="1" applyBorder="1" applyAlignment="1">
      <alignment horizontal="center"/>
    </xf>
    <xf numFmtId="168" fontId="7" fillId="0" borderId="50" xfId="0" applyNumberFormat="1" applyFont="1" applyBorder="1" applyAlignment="1">
      <alignment horizontal="center"/>
    </xf>
    <xf numFmtId="168" fontId="7" fillId="0" borderId="43" xfId="0" applyNumberFormat="1" applyFont="1" applyBorder="1" applyAlignment="1">
      <alignment horizontal="center"/>
    </xf>
    <xf numFmtId="0" fontId="1" fillId="0" borderId="6" xfId="2" applyFont="1" applyFill="1" applyBorder="1" applyAlignment="1">
      <alignment horizontal="left"/>
    </xf>
    <xf numFmtId="168" fontId="7" fillId="0" borderId="3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8" borderId="40" xfId="2" applyFont="1" applyFill="1" applyBorder="1" applyAlignment="1">
      <alignment vertical="top"/>
    </xf>
    <xf numFmtId="0" fontId="19" fillId="0" borderId="40" xfId="2" applyFont="1" applyFill="1" applyBorder="1" applyAlignment="1">
      <alignment vertical="top"/>
    </xf>
    <xf numFmtId="0" fontId="12" fillId="0" borderId="26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0" fillId="0" borderId="26" xfId="0" applyBorder="1" applyAlignment="1"/>
    <xf numFmtId="0" fontId="19" fillId="0" borderId="0" xfId="2" applyFont="1" applyFill="1" applyBorder="1" applyAlignment="1">
      <alignment vertical="top"/>
    </xf>
    <xf numFmtId="0" fontId="13" fillId="0" borderId="26" xfId="2" applyFont="1" applyFill="1" applyBorder="1" applyAlignment="1"/>
    <xf numFmtId="0" fontId="19" fillId="0" borderId="26" xfId="2" applyFont="1" applyFill="1" applyBorder="1" applyAlignment="1"/>
    <xf numFmtId="0" fontId="1" fillId="0" borderId="33" xfId="2" applyFill="1" applyBorder="1"/>
    <xf numFmtId="0" fontId="1" fillId="8" borderId="26" xfId="2" applyFill="1" applyBorder="1" applyAlignment="1"/>
    <xf numFmtId="0" fontId="1" fillId="8" borderId="33" xfId="2" applyFill="1" applyBorder="1" applyAlignment="1"/>
    <xf numFmtId="0" fontId="19" fillId="8" borderId="0" xfId="2" applyFont="1" applyFill="1" applyBorder="1" applyAlignment="1">
      <alignment vertical="top"/>
    </xf>
    <xf numFmtId="164" fontId="7" fillId="0" borderId="10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3" fillId="0" borderId="15" xfId="2" applyFont="1" applyFill="1" applyBorder="1"/>
    <xf numFmtId="164" fontId="7" fillId="0" borderId="4" xfId="0" applyNumberFormat="1" applyFont="1" applyBorder="1" applyAlignment="1">
      <alignment horizontal="center"/>
    </xf>
    <xf numFmtId="164" fontId="3" fillId="0" borderId="8" xfId="2" applyNumberFormat="1" applyFont="1" applyFill="1" applyBorder="1" applyAlignment="1">
      <alignment horizontal="center"/>
    </xf>
    <xf numFmtId="1" fontId="7" fillId="0" borderId="10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0" fontId="1" fillId="0" borderId="10" xfId="2" applyFont="1" applyFill="1" applyBorder="1"/>
    <xf numFmtId="2" fontId="7" fillId="0" borderId="10" xfId="0" applyNumberFormat="1" applyFont="1" applyBorder="1"/>
    <xf numFmtId="0" fontId="7" fillId="0" borderId="10" xfId="0" applyFont="1" applyFill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29" fillId="6" borderId="10" xfId="1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29" fillId="6" borderId="10" xfId="1" applyNumberFormat="1" applyFont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166" fontId="4" fillId="3" borderId="56" xfId="0" applyNumberFormat="1" applyFont="1" applyFill="1" applyBorder="1" applyAlignment="1">
      <alignment horizontal="center"/>
    </xf>
    <xf numFmtId="166" fontId="4" fillId="3" borderId="54" xfId="0" applyNumberFormat="1" applyFont="1" applyFill="1" applyBorder="1" applyAlignment="1">
      <alignment horizontal="center"/>
    </xf>
    <xf numFmtId="166" fontId="4" fillId="3" borderId="64" xfId="0" applyNumberFormat="1" applyFont="1" applyFill="1" applyBorder="1" applyAlignment="1">
      <alignment horizontal="center"/>
    </xf>
    <xf numFmtId="166" fontId="4" fillId="3" borderId="40" xfId="0" applyNumberFormat="1" applyFont="1" applyFill="1" applyBorder="1" applyAlignment="1">
      <alignment horizontal="center"/>
    </xf>
    <xf numFmtId="166" fontId="4" fillId="3" borderId="17" xfId="0" applyNumberFormat="1" applyFont="1" applyFill="1" applyBorder="1" applyAlignment="1">
      <alignment horizontal="center"/>
    </xf>
    <xf numFmtId="167" fontId="7" fillId="9" borderId="67" xfId="0" applyNumberFormat="1" applyFont="1" applyFill="1" applyBorder="1" applyAlignment="1">
      <alignment horizontal="center"/>
    </xf>
    <xf numFmtId="167" fontId="7" fillId="0" borderId="13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167" fontId="7" fillId="0" borderId="52" xfId="0" applyNumberFormat="1" applyFont="1" applyFill="1" applyBorder="1" applyAlignment="1">
      <alignment horizontal="center"/>
    </xf>
    <xf numFmtId="49" fontId="19" fillId="0" borderId="12" xfId="2" applyNumberFormat="1" applyFont="1" applyFill="1" applyBorder="1" applyAlignment="1">
      <alignment vertical="center"/>
    </xf>
    <xf numFmtId="0" fontId="27" fillId="0" borderId="45" xfId="2" applyFont="1" applyFill="1" applyBorder="1" applyAlignment="1"/>
    <xf numFmtId="0" fontId="19" fillId="0" borderId="22" xfId="2" applyFont="1" applyFill="1" applyBorder="1" applyAlignment="1">
      <alignment vertical="center"/>
    </xf>
    <xf numFmtId="0" fontId="19" fillId="0" borderId="64" xfId="2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23" xfId="0" applyNumberFormat="1" applyFont="1" applyFill="1" applyBorder="1" applyAlignment="1">
      <alignment horizontal="center"/>
    </xf>
    <xf numFmtId="0" fontId="1" fillId="0" borderId="21" xfId="2" applyFont="1" applyFill="1" applyBorder="1"/>
    <xf numFmtId="2" fontId="7" fillId="0" borderId="20" xfId="0" applyNumberFormat="1" applyFont="1" applyFill="1" applyBorder="1" applyAlignment="1">
      <alignment horizontal="center"/>
    </xf>
    <xf numFmtId="0" fontId="1" fillId="0" borderId="13" xfId="2" applyFont="1" applyFill="1" applyBorder="1" applyAlignment="1">
      <alignment horizontal="left"/>
    </xf>
    <xf numFmtId="2" fontId="7" fillId="0" borderId="1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2" fontId="21" fillId="6" borderId="1" xfId="1" applyNumberFormat="1" applyBorder="1" applyAlignment="1">
      <alignment horizontal="center"/>
    </xf>
    <xf numFmtId="0" fontId="7" fillId="0" borderId="14" xfId="0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left"/>
    </xf>
    <xf numFmtId="2" fontId="7" fillId="0" borderId="17" xfId="0" applyNumberFormat="1" applyFont="1" applyFill="1" applyBorder="1" applyAlignment="1">
      <alignment horizontal="center"/>
    </xf>
    <xf numFmtId="0" fontId="26" fillId="11" borderId="4" xfId="3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" fillId="0" borderId="63" xfId="2" applyFont="1" applyFill="1" applyBorder="1" applyAlignment="1">
      <alignment horizontal="left"/>
    </xf>
    <xf numFmtId="14" fontId="7" fillId="0" borderId="5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8" fontId="7" fillId="0" borderId="8" xfId="0" applyNumberFormat="1" applyFont="1" applyBorder="1" applyAlignment="1">
      <alignment horizontal="center"/>
    </xf>
    <xf numFmtId="168" fontId="7" fillId="0" borderId="20" xfId="0" applyNumberFormat="1" applyFont="1" applyBorder="1" applyAlignment="1">
      <alignment horizontal="center"/>
    </xf>
    <xf numFmtId="0" fontId="1" fillId="0" borderId="18" xfId="2" applyFont="1" applyFill="1" applyBorder="1" applyAlignment="1">
      <alignment horizontal="left"/>
    </xf>
    <xf numFmtId="14" fontId="7" fillId="0" borderId="52" xfId="0" applyNumberFormat="1" applyFont="1" applyBorder="1" applyAlignment="1">
      <alignment horizontal="center"/>
    </xf>
    <xf numFmtId="0" fontId="1" fillId="0" borderId="21" xfId="2" applyFont="1" applyFill="1" applyBorder="1" applyAlignment="1">
      <alignment horizontal="left"/>
    </xf>
    <xf numFmtId="0" fontId="7" fillId="0" borderId="18" xfId="0" applyFont="1" applyBorder="1"/>
    <xf numFmtId="0" fontId="7" fillId="0" borderId="19" xfId="0" applyFont="1" applyBorder="1"/>
    <xf numFmtId="14" fontId="7" fillId="0" borderId="53" xfId="0" applyNumberFormat="1" applyFont="1" applyBorder="1" applyAlignment="1">
      <alignment horizontal="center"/>
    </xf>
    <xf numFmtId="0" fontId="7" fillId="0" borderId="38" xfId="0" applyFont="1" applyBorder="1"/>
    <xf numFmtId="14" fontId="7" fillId="0" borderId="63" xfId="0" applyNumberFormat="1" applyFont="1" applyBorder="1" applyAlignment="1">
      <alignment horizontal="center"/>
    </xf>
    <xf numFmtId="0" fontId="1" fillId="0" borderId="14" xfId="2" applyFont="1" applyFill="1" applyBorder="1" applyAlignment="1">
      <alignment horizontal="left"/>
    </xf>
    <xf numFmtId="14" fontId="7" fillId="0" borderId="18" xfId="0" applyNumberFormat="1" applyFont="1" applyBorder="1" applyAlignment="1">
      <alignment horizontal="center"/>
    </xf>
    <xf numFmtId="0" fontId="7" fillId="0" borderId="14" xfId="0" applyFont="1" applyBorder="1"/>
    <xf numFmtId="14" fontId="7" fillId="0" borderId="19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8" xfId="0" applyFont="1" applyBorder="1"/>
    <xf numFmtId="14" fontId="7" fillId="0" borderId="29" xfId="0" applyNumberFormat="1" applyFont="1" applyBorder="1" applyAlignment="1">
      <alignment horizontal="center"/>
    </xf>
    <xf numFmtId="0" fontId="1" fillId="0" borderId="25" xfId="2" applyFont="1" applyFill="1" applyBorder="1" applyAlignment="1">
      <alignment horizontal="left"/>
    </xf>
    <xf numFmtId="0" fontId="7" fillId="2" borderId="46" xfId="0" applyFont="1" applyFill="1" applyBorder="1" applyAlignment="1">
      <alignment horizontal="center"/>
    </xf>
    <xf numFmtId="168" fontId="7" fillId="0" borderId="37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8" fontId="7" fillId="0" borderId="13" xfId="0" applyNumberFormat="1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8" fontId="7" fillId="0" borderId="15" xfId="0" applyNumberFormat="1" applyFont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168" fontId="7" fillId="0" borderId="21" xfId="0" applyNumberFormat="1" applyFont="1" applyBorder="1" applyAlignment="1">
      <alignment horizontal="center"/>
    </xf>
    <xf numFmtId="14" fontId="7" fillId="0" borderId="69" xfId="0" applyNumberFormat="1" applyFont="1" applyBorder="1" applyAlignment="1">
      <alignment horizontal="center"/>
    </xf>
    <xf numFmtId="0" fontId="7" fillId="0" borderId="64" xfId="0" applyFont="1" applyBorder="1"/>
    <xf numFmtId="0" fontId="7" fillId="0" borderId="74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168" fontId="7" fillId="0" borderId="59" xfId="0" applyNumberFormat="1" applyFont="1" applyBorder="1" applyAlignment="1">
      <alignment horizontal="center"/>
    </xf>
    <xf numFmtId="168" fontId="7" fillId="0" borderId="61" xfId="0" applyNumberFormat="1" applyFont="1" applyBorder="1" applyAlignment="1">
      <alignment horizontal="center"/>
    </xf>
    <xf numFmtId="168" fontId="7" fillId="0" borderId="60" xfId="0" applyNumberFormat="1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4" fontId="7" fillId="0" borderId="39" xfId="0" applyNumberFormat="1" applyFont="1" applyBorder="1" applyAlignment="1">
      <alignment horizontal="center"/>
    </xf>
    <xf numFmtId="14" fontId="7" fillId="0" borderId="38" xfId="0" applyNumberFormat="1" applyFont="1" applyBorder="1" applyAlignment="1">
      <alignment horizontal="center"/>
    </xf>
    <xf numFmtId="14" fontId="7" fillId="0" borderId="14" xfId="0" applyNumberFormat="1" applyFont="1" applyBorder="1" applyAlignment="1">
      <alignment horizontal="center"/>
    </xf>
    <xf numFmtId="0" fontId="7" fillId="0" borderId="25" xfId="0" applyFont="1" applyBorder="1"/>
    <xf numFmtId="14" fontId="7" fillId="0" borderId="25" xfId="0" applyNumberFormat="1" applyFont="1" applyBorder="1" applyAlignment="1">
      <alignment horizontal="center"/>
    </xf>
    <xf numFmtId="0" fontId="1" fillId="0" borderId="64" xfId="2" applyFont="1" applyFill="1" applyBorder="1" applyAlignment="1">
      <alignment horizontal="left"/>
    </xf>
    <xf numFmtId="0" fontId="7" fillId="0" borderId="75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71" xfId="0" applyFont="1" applyBorder="1"/>
    <xf numFmtId="0" fontId="7" fillId="0" borderId="55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168" fontId="7" fillId="0" borderId="42" xfId="0" applyNumberFormat="1" applyFont="1" applyBorder="1" applyAlignment="1">
      <alignment horizontal="center"/>
    </xf>
    <xf numFmtId="0" fontId="1" fillId="0" borderId="58" xfId="2" applyFont="1" applyFill="1" applyBorder="1" applyAlignment="1">
      <alignment horizontal="left"/>
    </xf>
    <xf numFmtId="0" fontId="7" fillId="0" borderId="13" xfId="0" applyFont="1" applyBorder="1"/>
    <xf numFmtId="0" fontId="7" fillId="12" borderId="11" xfId="0" applyFont="1" applyFill="1" applyBorder="1" applyAlignment="1">
      <alignment horizontal="center"/>
    </xf>
    <xf numFmtId="14" fontId="7" fillId="0" borderId="44" xfId="0" applyNumberFormat="1" applyFont="1" applyBorder="1" applyAlignment="1">
      <alignment horizontal="center"/>
    </xf>
    <xf numFmtId="0" fontId="7" fillId="0" borderId="63" xfId="0" applyFont="1" applyFill="1" applyBorder="1"/>
    <xf numFmtId="0" fontId="7" fillId="0" borderId="6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68" fontId="7" fillId="0" borderId="21" xfId="0" applyNumberFormat="1" applyFont="1" applyBorder="1"/>
    <xf numFmtId="168" fontId="7" fillId="0" borderId="8" xfId="0" applyNumberFormat="1" applyFont="1" applyBorder="1"/>
    <xf numFmtId="168" fontId="7" fillId="0" borderId="20" xfId="0" applyNumberFormat="1" applyFont="1" applyBorder="1"/>
    <xf numFmtId="0" fontId="7" fillId="0" borderId="0" xfId="0" applyFont="1" applyAlignment="1"/>
    <xf numFmtId="0" fontId="7" fillId="0" borderId="39" xfId="0" applyFont="1" applyBorder="1" applyAlignment="1">
      <alignment horizontal="center"/>
    </xf>
    <xf numFmtId="0" fontId="7" fillId="0" borderId="63" xfId="0" applyFont="1" applyBorder="1"/>
    <xf numFmtId="0" fontId="7" fillId="2" borderId="9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1" fillId="0" borderId="21" xfId="4" applyFont="1" applyFill="1" applyBorder="1" applyAlignment="1">
      <alignment horizontal="left"/>
    </xf>
    <xf numFmtId="0" fontId="7" fillId="0" borderId="29" xfId="0" applyFont="1" applyBorder="1"/>
    <xf numFmtId="0" fontId="1" fillId="0" borderId="13" xfId="4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61" xfId="0" applyFont="1" applyBorder="1" applyAlignment="1">
      <alignment horizontal="center"/>
    </xf>
    <xf numFmtId="0" fontId="7" fillId="2" borderId="75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left"/>
    </xf>
    <xf numFmtId="168" fontId="7" fillId="0" borderId="3" xfId="0" applyNumberFormat="1" applyFont="1" applyBorder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0" fontId="7" fillId="0" borderId="25" xfId="0" applyFont="1" applyFill="1" applyBorder="1" applyAlignment="1">
      <alignment horizontal="left"/>
    </xf>
    <xf numFmtId="14" fontId="7" fillId="0" borderId="58" xfId="0" applyNumberFormat="1" applyFont="1" applyBorder="1" applyAlignment="1">
      <alignment horizontal="center"/>
    </xf>
    <xf numFmtId="0" fontId="7" fillId="0" borderId="20" xfId="0" applyFont="1" applyBorder="1"/>
    <xf numFmtId="0" fontId="7" fillId="0" borderId="1" xfId="0" applyFont="1" applyBorder="1"/>
    <xf numFmtId="0" fontId="7" fillId="0" borderId="17" xfId="0" applyFont="1" applyBorder="1"/>
    <xf numFmtId="0" fontId="1" fillId="0" borderId="18" xfId="4" applyFont="1" applyFill="1" applyBorder="1"/>
    <xf numFmtId="0" fontId="1" fillId="0" borderId="76" xfId="4" applyFont="1" applyFill="1" applyBorder="1"/>
    <xf numFmtId="0" fontId="7" fillId="0" borderId="49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7" fillId="0" borderId="31" xfId="0" applyNumberFormat="1" applyFont="1" applyBorder="1" applyAlignment="1">
      <alignment horizontal="center"/>
    </xf>
    <xf numFmtId="1" fontId="7" fillId="0" borderId="74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55" xfId="0" applyNumberFormat="1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" fontId="7" fillId="0" borderId="37" xfId="0" applyNumberFormat="1" applyFont="1" applyBorder="1" applyAlignment="1">
      <alignment horizontal="center"/>
    </xf>
    <xf numFmtId="1" fontId="7" fillId="0" borderId="11" xfId="0" applyNumberFormat="1" applyFont="1" applyFill="1" applyBorder="1" applyAlignment="1">
      <alignment horizontal="center"/>
    </xf>
    <xf numFmtId="2" fontId="7" fillId="0" borderId="0" xfId="0" applyNumberFormat="1" applyFont="1"/>
    <xf numFmtId="167" fontId="7" fillId="0" borderId="13" xfId="0" applyNumberFormat="1" applyFont="1" applyFill="1" applyBorder="1" applyAlignment="1">
      <alignment horizontal="center" shrinkToFit="1"/>
    </xf>
    <xf numFmtId="167" fontId="7" fillId="0" borderId="10" xfId="0" applyNumberFormat="1" applyFont="1" applyFill="1" applyBorder="1" applyAlignment="1">
      <alignment horizontal="center" shrinkToFit="1"/>
    </xf>
    <xf numFmtId="167" fontId="7" fillId="0" borderId="1" xfId="0" applyNumberFormat="1" applyFont="1" applyFill="1" applyBorder="1" applyAlignment="1">
      <alignment horizontal="center" shrinkToFit="1"/>
    </xf>
    <xf numFmtId="0" fontId="7" fillId="0" borderId="1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38" xfId="0" applyFill="1" applyBorder="1"/>
    <xf numFmtId="164" fontId="3" fillId="0" borderId="29" xfId="2" applyNumberFormat="1" applyFont="1" applyFill="1" applyBorder="1" applyAlignment="1">
      <alignment horizontal="center"/>
    </xf>
    <xf numFmtId="8" fontId="0" fillId="0" borderId="31" xfId="0" applyNumberFormat="1" applyFill="1" applyBorder="1" applyAlignment="1">
      <alignment horizontal="center"/>
    </xf>
    <xf numFmtId="8" fontId="0" fillId="0" borderId="6" xfId="0" applyNumberFormat="1" applyFill="1" applyBorder="1" applyAlignment="1">
      <alignment horizontal="center"/>
    </xf>
    <xf numFmtId="8" fontId="0" fillId="0" borderId="46" xfId="0" applyNumberFormat="1" applyFill="1" applyBorder="1" applyAlignment="1">
      <alignment horizontal="center"/>
    </xf>
    <xf numFmtId="8" fontId="0" fillId="0" borderId="29" xfId="0" applyNumberFormat="1" applyFill="1" applyBorder="1" applyAlignment="1">
      <alignment horizontal="center"/>
    </xf>
    <xf numFmtId="8" fontId="0" fillId="0" borderId="65" xfId="0" applyNumberFormat="1" applyFill="1" applyBorder="1" applyAlignment="1">
      <alignment horizontal="center"/>
    </xf>
    <xf numFmtId="8" fontId="16" fillId="0" borderId="29" xfId="0" applyNumberFormat="1" applyFont="1" applyFill="1" applyBorder="1" applyAlignment="1">
      <alignment horizontal="center"/>
    </xf>
    <xf numFmtId="8" fontId="0" fillId="0" borderId="72" xfId="0" applyNumberForma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9" fillId="8" borderId="0" xfId="2" applyFont="1" applyFill="1" applyBorder="1" applyAlignment="1">
      <alignment horizontal="center" vertical="top"/>
    </xf>
    <xf numFmtId="0" fontId="19" fillId="8" borderId="32" xfId="2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2" fontId="3" fillId="0" borderId="63" xfId="2" applyNumberFormat="1" applyFont="1" applyFill="1" applyBorder="1" applyAlignment="1">
      <alignment horizontal="center"/>
    </xf>
    <xf numFmtId="0" fontId="12" fillId="0" borderId="10" xfId="0" applyFont="1" applyBorder="1" applyAlignment="1" applyProtection="1">
      <alignment horizontal="center"/>
    </xf>
    <xf numFmtId="0" fontId="1" fillId="0" borderId="10" xfId="2" applyFont="1" applyFill="1" applyBorder="1" applyAlignment="1" applyProtection="1">
      <alignment horizontal="left"/>
      <protection locked="0"/>
    </xf>
    <xf numFmtId="0" fontId="1" fillId="0" borderId="10" xfId="2" applyFont="1" applyFill="1" applyBorder="1" applyProtection="1"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1" fontId="12" fillId="0" borderId="1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2" fontId="7" fillId="0" borderId="10" xfId="0" applyNumberFormat="1" applyFont="1" applyFill="1" applyBorder="1" applyAlignment="1" applyProtection="1">
      <alignment horizontal="center" vertical="center"/>
      <protection locked="0"/>
    </xf>
    <xf numFmtId="2" fontId="29" fillId="6" borderId="10" xfId="1" applyNumberFormat="1" applyFont="1" applyBorder="1" applyAlignment="1" applyProtection="1">
      <alignment horizontal="center" vertical="center"/>
      <protection locked="0"/>
    </xf>
    <xf numFmtId="2" fontId="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58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1" fontId="1" fillId="0" borderId="63" xfId="2" applyNumberFormat="1" applyFont="1" applyFill="1" applyBorder="1" applyAlignment="1">
      <alignment horizontal="center"/>
    </xf>
    <xf numFmtId="1" fontId="1" fillId="0" borderId="19" xfId="2" applyNumberFormat="1" applyFont="1" applyFill="1" applyBorder="1" applyAlignment="1">
      <alignment horizontal="center"/>
    </xf>
    <xf numFmtId="1" fontId="1" fillId="0" borderId="18" xfId="2" applyNumberFormat="1" applyFont="1" applyFill="1" applyBorder="1" applyAlignment="1">
      <alignment horizontal="left"/>
    </xf>
    <xf numFmtId="0" fontId="27" fillId="8" borderId="26" xfId="2" applyFont="1" applyFill="1" applyBorder="1" applyAlignment="1"/>
    <xf numFmtId="0" fontId="7" fillId="0" borderId="10" xfId="0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0" fontId="26" fillId="11" borderId="8" xfId="3" applyBorder="1" applyAlignment="1">
      <alignment horizontal="center"/>
    </xf>
    <xf numFmtId="0" fontId="1" fillId="0" borderId="15" xfId="2" applyFont="1" applyFill="1" applyBorder="1" applyAlignment="1">
      <alignment horizontal="left"/>
    </xf>
    <xf numFmtId="1" fontId="1" fillId="0" borderId="13" xfId="2" applyNumberFormat="1" applyFont="1" applyFill="1" applyBorder="1" applyAlignment="1">
      <alignment horizontal="left"/>
    </xf>
    <xf numFmtId="0" fontId="1" fillId="0" borderId="35" xfId="2" applyFont="1" applyFill="1" applyBorder="1" applyAlignment="1">
      <alignment horizontal="left"/>
    </xf>
    <xf numFmtId="14" fontId="7" fillId="0" borderId="36" xfId="0" applyNumberFormat="1" applyFont="1" applyBorder="1" applyAlignment="1">
      <alignment horizontal="center"/>
    </xf>
    <xf numFmtId="168" fontId="7" fillId="0" borderId="47" xfId="0" applyNumberFormat="1" applyFont="1" applyBorder="1" applyAlignment="1">
      <alignment horizontal="center"/>
    </xf>
    <xf numFmtId="168" fontId="7" fillId="0" borderId="36" xfId="0" applyNumberFormat="1" applyFont="1" applyBorder="1" applyAlignment="1">
      <alignment horizontal="center"/>
    </xf>
    <xf numFmtId="168" fontId="7" fillId="0" borderId="48" xfId="0" applyNumberFormat="1" applyFont="1" applyBorder="1" applyAlignment="1">
      <alignment horizontal="center"/>
    </xf>
    <xf numFmtId="0" fontId="10" fillId="0" borderId="1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44" fontId="7" fillId="0" borderId="0" xfId="5" applyFont="1"/>
    <xf numFmtId="44" fontId="7" fillId="10" borderId="0" xfId="5" applyFont="1" applyFill="1"/>
    <xf numFmtId="0" fontId="1" fillId="0" borderId="37" xfId="2" applyFont="1" applyFill="1" applyBorder="1" applyAlignment="1">
      <alignment horizontal="left"/>
    </xf>
    <xf numFmtId="168" fontId="7" fillId="0" borderId="0" xfId="0" applyNumberFormat="1" applyFont="1"/>
    <xf numFmtId="0" fontId="7" fillId="0" borderId="15" xfId="0" applyFont="1" applyBorder="1"/>
    <xf numFmtId="14" fontId="7" fillId="0" borderId="6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0" xfId="0" applyFont="1" applyAlignment="1">
      <alignment horizontal="center"/>
    </xf>
    <xf numFmtId="169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7" fillId="8" borderId="67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8" borderId="52" xfId="0" applyFont="1" applyFill="1" applyBorder="1" applyAlignment="1">
      <alignment horizontal="center"/>
    </xf>
    <xf numFmtId="2" fontId="3" fillId="13" borderId="63" xfId="2" applyNumberFormat="1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left"/>
    </xf>
    <xf numFmtId="0" fontId="1" fillId="0" borderId="42" xfId="2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7" fillId="0" borderId="0" xfId="5" applyFont="1" applyFill="1"/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167" fontId="7" fillId="9" borderId="52" xfId="0" applyNumberFormat="1" applyFont="1" applyFill="1" applyBorder="1" applyAlignment="1">
      <alignment horizontal="center"/>
    </xf>
    <xf numFmtId="166" fontId="4" fillId="3" borderId="61" xfId="0" applyNumberFormat="1" applyFont="1" applyFill="1" applyBorder="1" applyAlignment="1">
      <alignment horizontal="center"/>
    </xf>
    <xf numFmtId="167" fontId="7" fillId="0" borderId="11" xfId="0" applyNumberFormat="1" applyFont="1" applyFill="1" applyBorder="1" applyAlignment="1">
      <alignment horizontal="center" shrinkToFit="1"/>
    </xf>
    <xf numFmtId="166" fontId="4" fillId="3" borderId="59" xfId="0" applyNumberFormat="1" applyFont="1" applyFill="1" applyBorder="1" applyAlignment="1">
      <alignment horizontal="center"/>
    </xf>
    <xf numFmtId="166" fontId="4" fillId="3" borderId="75" xfId="0" applyNumberFormat="1" applyFont="1" applyFill="1" applyBorder="1" applyAlignment="1">
      <alignment horizontal="center"/>
    </xf>
    <xf numFmtId="167" fontId="7" fillId="9" borderId="11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/>
    </xf>
    <xf numFmtId="166" fontId="7" fillId="0" borderId="52" xfId="0" applyNumberFormat="1" applyFont="1" applyBorder="1" applyAlignment="1">
      <alignment horizontal="center"/>
    </xf>
    <xf numFmtId="0" fontId="1" fillId="0" borderId="59" xfId="2" applyFont="1" applyFill="1" applyBorder="1" applyAlignment="1">
      <alignment horizontal="left"/>
    </xf>
    <xf numFmtId="0" fontId="26" fillId="11" borderId="61" xfId="3" applyBorder="1" applyAlignment="1">
      <alignment horizontal="center"/>
    </xf>
    <xf numFmtId="0" fontId="7" fillId="2" borderId="61" xfId="0" applyFont="1" applyFill="1" applyBorder="1" applyAlignment="1">
      <alignment horizontal="center"/>
    </xf>
    <xf numFmtId="168" fontId="7" fillId="0" borderId="74" xfId="0" applyNumberFormat="1" applyFont="1" applyBorder="1" applyAlignment="1">
      <alignment horizontal="center"/>
    </xf>
    <xf numFmtId="2" fontId="1" fillId="0" borderId="42" xfId="2" applyNumberFormat="1" applyFont="1" applyFill="1" applyBorder="1" applyAlignment="1">
      <alignment horizontal="center"/>
    </xf>
    <xf numFmtId="164" fontId="1" fillId="0" borderId="50" xfId="2" applyNumberFormat="1" applyFont="1" applyFill="1" applyBorder="1" applyAlignment="1">
      <alignment horizontal="center"/>
    </xf>
    <xf numFmtId="1" fontId="1" fillId="0" borderId="49" xfId="2" applyNumberFormat="1" applyFont="1" applyFill="1" applyBorder="1" applyAlignment="1">
      <alignment horizontal="center"/>
    </xf>
    <xf numFmtId="1" fontId="1" fillId="0" borderId="69" xfId="2" applyNumberFormat="1" applyFont="1" applyFill="1" applyBorder="1" applyAlignment="1">
      <alignment horizontal="left"/>
    </xf>
    <xf numFmtId="1" fontId="1" fillId="0" borderId="53" xfId="2" applyNumberFormat="1" applyFont="1" applyFill="1" applyBorder="1" applyAlignment="1">
      <alignment horizontal="center"/>
    </xf>
    <xf numFmtId="2" fontId="1" fillId="0" borderId="55" xfId="2" applyNumberFormat="1" applyFont="1" applyFill="1" applyBorder="1" applyAlignment="1">
      <alignment horizontal="center"/>
    </xf>
    <xf numFmtId="1" fontId="1" fillId="0" borderId="43" xfId="2" applyNumberFormat="1" applyFont="1" applyFill="1" applyBorder="1" applyAlignment="1">
      <alignment horizontal="center"/>
    </xf>
    <xf numFmtId="1" fontId="1" fillId="0" borderId="55" xfId="2" applyNumberFormat="1" applyFont="1" applyFill="1" applyBorder="1" applyAlignment="1">
      <alignment horizontal="center"/>
    </xf>
    <xf numFmtId="1" fontId="1" fillId="0" borderId="50" xfId="2" applyNumberFormat="1" applyFont="1" applyFill="1" applyBorder="1" applyAlignment="1">
      <alignment horizontal="center"/>
    </xf>
    <xf numFmtId="164" fontId="1" fillId="0" borderId="49" xfId="2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77" xfId="2" applyFont="1" applyFill="1" applyBorder="1" applyAlignment="1">
      <alignment horizontal="left"/>
    </xf>
    <xf numFmtId="14" fontId="7" fillId="0" borderId="78" xfId="0" applyNumberFormat="1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26" fillId="11" borderId="78" xfId="3" applyBorder="1" applyAlignment="1">
      <alignment horizontal="center"/>
    </xf>
    <xf numFmtId="0" fontId="7" fillId="2" borderId="78" xfId="0" applyFont="1" applyFill="1" applyBorder="1" applyAlignment="1">
      <alignment horizontal="center"/>
    </xf>
    <xf numFmtId="168" fontId="7" fillId="0" borderId="73" xfId="0" applyNumberFormat="1" applyFont="1" applyBorder="1" applyAlignment="1">
      <alignment horizontal="center"/>
    </xf>
    <xf numFmtId="168" fontId="7" fillId="0" borderId="78" xfId="0" applyNumberFormat="1" applyFont="1" applyBorder="1" applyAlignment="1">
      <alignment horizontal="center"/>
    </xf>
    <xf numFmtId="168" fontId="7" fillId="0" borderId="79" xfId="0" applyNumberFormat="1" applyFont="1" applyBorder="1" applyAlignment="1">
      <alignment horizontal="center"/>
    </xf>
    <xf numFmtId="0" fontId="37" fillId="0" borderId="0" xfId="2" applyFont="1" applyFill="1" applyBorder="1"/>
    <xf numFmtId="0" fontId="38" fillId="0" borderId="0" xfId="2" applyFont="1" applyFill="1" applyBorder="1"/>
    <xf numFmtId="0" fontId="38" fillId="0" borderId="0" xfId="2" applyFont="1" applyFill="1" applyBorder="1" applyAlignment="1">
      <alignment horizontal="center" vertical="center"/>
    </xf>
    <xf numFmtId="0" fontId="7" fillId="0" borderId="67" xfId="0" applyFont="1" applyBorder="1" applyAlignment="1">
      <alignment horizontal="center"/>
    </xf>
    <xf numFmtId="165" fontId="4" fillId="3" borderId="59" xfId="0" applyNumberFormat="1" applyFont="1" applyFill="1" applyBorder="1" applyAlignment="1">
      <alignment horizontal="center"/>
    </xf>
    <xf numFmtId="166" fontId="4" fillId="3" borderId="60" xfId="0" applyNumberFormat="1" applyFont="1" applyFill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7" fontId="7" fillId="0" borderId="31" xfId="0" applyNumberFormat="1" applyFont="1" applyBorder="1" applyAlignment="1">
      <alignment horizontal="center"/>
    </xf>
    <xf numFmtId="165" fontId="7" fillId="4" borderId="11" xfId="0" applyNumberFormat="1" applyFont="1" applyFill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32" xfId="0" applyFont="1" applyBorder="1"/>
    <xf numFmtId="0" fontId="7" fillId="0" borderId="57" xfId="0" applyFont="1" applyBorder="1"/>
    <xf numFmtId="170" fontId="7" fillId="0" borderId="0" xfId="5" applyNumberFormat="1" applyFont="1" applyBorder="1"/>
    <xf numFmtId="170" fontId="7" fillId="0" borderId="0" xfId="0" applyNumberFormat="1" applyFont="1" applyBorder="1"/>
    <xf numFmtId="170" fontId="7" fillId="0" borderId="40" xfId="5" applyNumberFormat="1" applyFont="1" applyBorder="1"/>
    <xf numFmtId="170" fontId="7" fillId="0" borderId="40" xfId="0" applyNumberFormat="1" applyFont="1" applyBorder="1"/>
    <xf numFmtId="0" fontId="39" fillId="0" borderId="22" xfId="0" applyFont="1" applyBorder="1" applyAlignment="1">
      <alignment horizontal="left"/>
    </xf>
    <xf numFmtId="1" fontId="37" fillId="0" borderId="22" xfId="2" applyNumberFormat="1" applyFont="1" applyFill="1" applyBorder="1" applyAlignment="1">
      <alignment horizontal="left"/>
    </xf>
    <xf numFmtId="0" fontId="37" fillId="0" borderId="22" xfId="2" applyFont="1" applyFill="1" applyBorder="1" applyAlignment="1">
      <alignment horizontal="left"/>
    </xf>
    <xf numFmtId="1" fontId="37" fillId="0" borderId="64" xfId="2" applyNumberFormat="1" applyFont="1" applyFill="1" applyBorder="1" applyAlignment="1">
      <alignment horizontal="left"/>
    </xf>
    <xf numFmtId="2" fontId="7" fillId="0" borderId="0" xfId="0" applyNumberFormat="1" applyFont="1" applyBorder="1" applyAlignment="1">
      <alignment horizontal="center"/>
    </xf>
    <xf numFmtId="0" fontId="7" fillId="0" borderId="22" xfId="0" applyFont="1" applyBorder="1"/>
    <xf numFmtId="0" fontId="7" fillId="0" borderId="64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2" fontId="7" fillId="0" borderId="78" xfId="0" applyNumberFormat="1" applyFont="1" applyBorder="1" applyAlignment="1">
      <alignment horizontal="center"/>
    </xf>
    <xf numFmtId="0" fontId="7" fillId="0" borderId="76" xfId="0" applyFont="1" applyBorder="1" applyAlignment="1">
      <alignment horizontal="right"/>
    </xf>
    <xf numFmtId="0" fontId="7" fillId="0" borderId="73" xfId="0" applyFont="1" applyBorder="1" applyAlignment="1">
      <alignment horizontal="left"/>
    </xf>
    <xf numFmtId="0" fontId="7" fillId="0" borderId="62" xfId="0" applyFont="1" applyBorder="1" applyAlignment="1">
      <alignment horizontal="center"/>
    </xf>
    <xf numFmtId="2" fontId="7" fillId="0" borderId="65" xfId="0" applyNumberFormat="1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2" fontId="7" fillId="0" borderId="79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7" fillId="0" borderId="68" xfId="0" applyNumberFormat="1" applyFont="1" applyBorder="1" applyAlignment="1">
      <alignment horizontal="center"/>
    </xf>
    <xf numFmtId="2" fontId="7" fillId="0" borderId="70" xfId="0" applyNumberFormat="1" applyFont="1" applyBorder="1" applyAlignment="1">
      <alignment horizontal="center"/>
    </xf>
    <xf numFmtId="0" fontId="7" fillId="0" borderId="26" xfId="0" applyFont="1" applyBorder="1"/>
    <xf numFmtId="0" fontId="8" fillId="0" borderId="33" xfId="0" applyFont="1" applyBorder="1"/>
    <xf numFmtId="6" fontId="7" fillId="0" borderId="32" xfId="0" applyNumberFormat="1" applyFont="1" applyBorder="1"/>
    <xf numFmtId="0" fontId="7" fillId="0" borderId="40" xfId="0" applyFont="1" applyBorder="1"/>
    <xf numFmtId="6" fontId="7" fillId="0" borderId="57" xfId="0" applyNumberFormat="1" applyFont="1" applyBorder="1"/>
    <xf numFmtId="0" fontId="7" fillId="0" borderId="40" xfId="0" applyFont="1" applyBorder="1" applyAlignment="1">
      <alignment horizontal="center"/>
    </xf>
    <xf numFmtId="0" fontId="1" fillId="0" borderId="78" xfId="2" applyFont="1" applyFill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5" borderId="0" xfId="2" applyFont="1" applyFill="1" applyBorder="1" applyAlignment="1">
      <alignment horizontal="center"/>
    </xf>
    <xf numFmtId="164" fontId="1" fillId="0" borderId="13" xfId="2" applyNumberFormat="1" applyFont="1" applyFill="1" applyBorder="1" applyAlignment="1">
      <alignment horizontal="center"/>
    </xf>
    <xf numFmtId="1" fontId="1" fillId="0" borderId="1" xfId="2" applyNumberFormat="1" applyFill="1" applyBorder="1" applyAlignment="1">
      <alignment horizontal="center"/>
    </xf>
    <xf numFmtId="164" fontId="1" fillId="0" borderId="15" xfId="2" applyNumberFormat="1" applyFont="1" applyFill="1" applyBorder="1" applyAlignment="1">
      <alignment horizontal="center"/>
    </xf>
    <xf numFmtId="0" fontId="7" fillId="0" borderId="73" xfId="0" applyFont="1" applyFill="1" applyBorder="1" applyAlignment="1">
      <alignment horizontal="center"/>
    </xf>
    <xf numFmtId="1" fontId="1" fillId="0" borderId="32" xfId="2" applyNumberFormat="1" applyFill="1" applyBorder="1" applyAlignment="1">
      <alignment horizontal="center" wrapText="1"/>
    </xf>
    <xf numFmtId="1" fontId="1" fillId="0" borderId="0" xfId="2" applyNumberFormat="1" applyFill="1" applyBorder="1" applyAlignment="1">
      <alignment horizontal="center" wrapText="1"/>
    </xf>
    <xf numFmtId="0" fontId="1" fillId="7" borderId="21" xfId="2" applyFill="1" applyBorder="1" applyAlignment="1">
      <alignment horizontal="center"/>
    </xf>
    <xf numFmtId="0" fontId="1" fillId="7" borderId="8" xfId="2" applyFill="1" applyBorder="1" applyAlignment="1">
      <alignment horizontal="center"/>
    </xf>
    <xf numFmtId="0" fontId="1" fillId="7" borderId="20" xfId="2" applyFill="1" applyBorder="1" applyAlignment="1">
      <alignment horizontal="center"/>
    </xf>
    <xf numFmtId="0" fontId="1" fillId="7" borderId="13" xfId="2" applyFill="1" applyBorder="1" applyAlignment="1">
      <alignment horizontal="center"/>
    </xf>
    <xf numFmtId="0" fontId="1" fillId="7" borderId="10" xfId="2" applyFill="1" applyBorder="1" applyAlignment="1">
      <alignment horizontal="center" vertical="center"/>
    </xf>
    <xf numFmtId="0" fontId="1" fillId="7" borderId="1" xfId="2" applyFill="1" applyBorder="1" applyAlignment="1">
      <alignment horizontal="center" vertical="center"/>
    </xf>
    <xf numFmtId="0" fontId="1" fillId="7" borderId="15" xfId="2" applyFill="1" applyBorder="1" applyAlignment="1">
      <alignment horizontal="center"/>
    </xf>
    <xf numFmtId="0" fontId="1" fillId="7" borderId="4" xfId="2" applyFill="1" applyBorder="1" applyAlignment="1">
      <alignment horizontal="center" vertical="center"/>
    </xf>
    <xf numFmtId="0" fontId="1" fillId="7" borderId="17" xfId="2" applyFill="1" applyBorder="1" applyAlignment="1">
      <alignment horizontal="center" vertical="center"/>
    </xf>
    <xf numFmtId="0" fontId="1" fillId="7" borderId="2" xfId="2" applyFill="1" applyBorder="1" applyAlignment="1">
      <alignment horizontal="center"/>
    </xf>
    <xf numFmtId="0" fontId="1" fillId="7" borderId="27" xfId="2" applyFill="1" applyBorder="1" applyAlignment="1">
      <alignment horizontal="center"/>
    </xf>
    <xf numFmtId="0" fontId="1" fillId="0" borderId="1" xfId="2" applyFill="1" applyBorder="1"/>
    <xf numFmtId="0" fontId="1" fillId="0" borderId="17" xfId="2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20" fillId="0" borderId="0" xfId="0" applyFont="1" applyAlignment="1">
      <alignment horizontal="center" vertical="center"/>
    </xf>
    <xf numFmtId="165" fontId="1" fillId="4" borderId="10" xfId="0" applyNumberFormat="1" applyFont="1" applyFill="1" applyBorder="1" applyAlignment="1">
      <alignment horizontal="center"/>
    </xf>
    <xf numFmtId="168" fontId="35" fillId="0" borderId="10" xfId="0" applyNumberFormat="1" applyFont="1" applyBorder="1" applyAlignment="1">
      <alignment horizontal="center"/>
    </xf>
    <xf numFmtId="168" fontId="35" fillId="0" borderId="61" xfId="0" applyNumberFormat="1" applyFont="1" applyBorder="1" applyAlignment="1">
      <alignment horizontal="center"/>
    </xf>
    <xf numFmtId="168" fontId="35" fillId="0" borderId="6" xfId="0" applyNumberFormat="1" applyFont="1" applyBorder="1" applyAlignment="1">
      <alignment horizontal="center"/>
    </xf>
    <xf numFmtId="168" fontId="1" fillId="0" borderId="46" xfId="0" applyNumberFormat="1" applyFont="1" applyBorder="1" applyAlignment="1">
      <alignment horizontal="center"/>
    </xf>
    <xf numFmtId="0" fontId="7" fillId="0" borderId="26" xfId="0" applyFont="1" applyBorder="1" applyAlignment="1">
      <alignment horizontal="right"/>
    </xf>
    <xf numFmtId="0" fontId="7" fillId="0" borderId="40" xfId="0" applyFont="1" applyBorder="1" applyAlignment="1">
      <alignment horizontal="right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0" fillId="0" borderId="45" xfId="0" applyFont="1" applyBorder="1" applyAlignment="1">
      <alignment horizontal="left"/>
    </xf>
    <xf numFmtId="0" fontId="7" fillId="0" borderId="22" xfId="0" applyFont="1" applyBorder="1" applyAlignment="1">
      <alignment horizontal="center"/>
    </xf>
    <xf numFmtId="0" fontId="7" fillId="0" borderId="8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7" fillId="0" borderId="77" xfId="0" applyNumberFormat="1" applyFont="1" applyBorder="1" applyAlignment="1">
      <alignment horizontal="center" vertical="center"/>
    </xf>
    <xf numFmtId="164" fontId="7" fillId="0" borderId="7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2" fillId="0" borderId="68" xfId="0" applyFont="1" applyFill="1" applyBorder="1" applyAlignment="1">
      <alignment horizontal="center"/>
    </xf>
    <xf numFmtId="0" fontId="0" fillId="0" borderId="38" xfId="0" applyBorder="1"/>
    <xf numFmtId="0" fontId="0" fillId="0" borderId="22" xfId="0" applyFill="1" applyBorder="1"/>
    <xf numFmtId="1" fontId="0" fillId="0" borderId="35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40" fontId="0" fillId="0" borderId="35" xfId="0" applyNumberFormat="1" applyBorder="1" applyAlignment="1">
      <alignment horizontal="center"/>
    </xf>
    <xf numFmtId="0" fontId="0" fillId="0" borderId="2" xfId="0" applyBorder="1"/>
    <xf numFmtId="0" fontId="0" fillId="0" borderId="27" xfId="0" applyBorder="1"/>
    <xf numFmtId="0" fontId="0" fillId="0" borderId="35" xfId="0" applyBorder="1"/>
    <xf numFmtId="0" fontId="0" fillId="0" borderId="36" xfId="0" applyBorder="1"/>
    <xf numFmtId="0" fontId="0" fillId="0" borderId="59" xfId="0" applyBorder="1"/>
    <xf numFmtId="0" fontId="0" fillId="0" borderId="61" xfId="0" applyBorder="1"/>
    <xf numFmtId="40" fontId="41" fillId="0" borderId="28" xfId="0" applyNumberFormat="1" applyFont="1" applyBorder="1" applyAlignment="1">
      <alignment horizontal="center"/>
    </xf>
    <xf numFmtId="0" fontId="41" fillId="0" borderId="48" xfId="0" applyFont="1" applyBorder="1"/>
    <xf numFmtId="40" fontId="41" fillId="0" borderId="60" xfId="0" applyNumberFormat="1" applyFont="1" applyBorder="1" applyAlignment="1">
      <alignment horizontal="center"/>
    </xf>
    <xf numFmtId="0" fontId="44" fillId="0" borderId="59" xfId="0" applyFont="1" applyBorder="1"/>
    <xf numFmtId="0" fontId="44" fillId="0" borderId="61" xfId="0" applyFont="1" applyBorder="1"/>
    <xf numFmtId="0" fontId="1" fillId="7" borderId="34" xfId="2" applyFont="1" applyFill="1" applyBorder="1" applyAlignment="1">
      <alignment vertical="center"/>
    </xf>
    <xf numFmtId="0" fontId="45" fillId="7" borderId="44" xfId="2" applyFont="1" applyFill="1" applyBorder="1" applyAlignment="1">
      <alignment vertic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19" fillId="0" borderId="10" xfId="2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5" fontId="35" fillId="0" borderId="10" xfId="0" applyNumberFormat="1" applyFont="1" applyFill="1" applyBorder="1" applyAlignment="1">
      <alignment horizontal="center"/>
    </xf>
    <xf numFmtId="49" fontId="19" fillId="0" borderId="1" xfId="2" applyNumberFormat="1" applyFont="1" applyFill="1" applyBorder="1" applyAlignment="1">
      <alignment vertical="center"/>
    </xf>
    <xf numFmtId="49" fontId="19" fillId="0" borderId="43" xfId="2" applyNumberFormat="1" applyFont="1" applyFill="1" applyBorder="1" applyAlignment="1">
      <alignment vertical="center"/>
    </xf>
    <xf numFmtId="167" fontId="35" fillId="0" borderId="13" xfId="0" applyNumberFormat="1" applyFont="1" applyFill="1" applyBorder="1" applyAlignment="1">
      <alignment horizontal="center"/>
    </xf>
    <xf numFmtId="165" fontId="7" fillId="0" borderId="1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5" fontId="7" fillId="0" borderId="15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1" fillId="0" borderId="10" xfId="0" applyNumberFormat="1" applyFont="1" applyFill="1" applyBorder="1" applyAlignment="1">
      <alignment horizontal="center"/>
    </xf>
    <xf numFmtId="0" fontId="8" fillId="0" borderId="65" xfId="0" applyFont="1" applyBorder="1"/>
    <xf numFmtId="165" fontId="1" fillId="0" borderId="13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1" fillId="0" borderId="42" xfId="2" applyNumberFormat="1" applyFont="1" applyFill="1" applyBorder="1" applyAlignment="1">
      <alignment horizontal="center"/>
    </xf>
    <xf numFmtId="0" fontId="1" fillId="0" borderId="43" xfId="2" applyFill="1" applyBorder="1"/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7" fontId="35" fillId="0" borderId="10" xfId="0" applyNumberFormat="1" applyFont="1" applyFill="1" applyBorder="1" applyAlignment="1">
      <alignment horizontal="center"/>
    </xf>
    <xf numFmtId="167" fontId="1" fillId="0" borderId="11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6" fillId="0" borderId="0" xfId="2" applyFont="1" applyFill="1" applyBorder="1"/>
    <xf numFmtId="0" fontId="5" fillId="0" borderId="0" xfId="2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" fontId="1" fillId="0" borderId="37" xfId="2" applyNumberFormat="1" applyFill="1" applyBorder="1" applyAlignment="1">
      <alignment horizontal="center" wrapText="1"/>
    </xf>
    <xf numFmtId="1" fontId="1" fillId="0" borderId="15" xfId="2" applyNumberFormat="1" applyFill="1" applyBorder="1" applyAlignment="1">
      <alignment horizontal="center" wrapText="1"/>
    </xf>
    <xf numFmtId="0" fontId="1" fillId="0" borderId="37" xfId="2" applyFill="1" applyBorder="1" applyAlignment="1">
      <alignment horizontal="center"/>
    </xf>
    <xf numFmtId="0" fontId="1" fillId="0" borderId="6" xfId="2" applyFill="1" applyBorder="1" applyAlignment="1">
      <alignment horizontal="center"/>
    </xf>
    <xf numFmtId="0" fontId="1" fillId="0" borderId="16" xfId="2" applyFill="1" applyBorder="1" applyAlignment="1">
      <alignment horizontal="center"/>
    </xf>
    <xf numFmtId="0" fontId="1" fillId="0" borderId="14" xfId="2" applyFont="1" applyFill="1" applyBorder="1" applyAlignment="1">
      <alignment horizontal="center"/>
    </xf>
    <xf numFmtId="0" fontId="1" fillId="0" borderId="67" xfId="2" applyFont="1" applyFill="1" applyBorder="1" applyAlignment="1">
      <alignment horizontal="center"/>
    </xf>
    <xf numFmtId="0" fontId="1" fillId="0" borderId="11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/>
    </xf>
    <xf numFmtId="0" fontId="1" fillId="0" borderId="38" xfId="2" applyFill="1" applyBorder="1" applyAlignment="1">
      <alignment horizontal="center"/>
    </xf>
    <xf numFmtId="0" fontId="1" fillId="0" borderId="25" xfId="2" applyFill="1" applyBorder="1" applyAlignment="1">
      <alignment horizontal="center"/>
    </xf>
    <xf numFmtId="0" fontId="1" fillId="0" borderId="80" xfId="2" applyFont="1" applyFill="1" applyBorder="1" applyAlignment="1">
      <alignment horizontal="center" wrapText="1"/>
    </xf>
    <xf numFmtId="0" fontId="1" fillId="0" borderId="44" xfId="2" applyFont="1" applyFill="1" applyBorder="1" applyAlignment="1">
      <alignment horizontal="center" wrapText="1"/>
    </xf>
    <xf numFmtId="1" fontId="1" fillId="0" borderId="37" xfId="2" applyNumberFormat="1" applyFont="1" applyFill="1" applyBorder="1" applyAlignment="1">
      <alignment horizontal="center"/>
    </xf>
    <xf numFmtId="1" fontId="1" fillId="0" borderId="6" xfId="2" applyNumberFormat="1" applyFill="1" applyBorder="1" applyAlignment="1">
      <alignment horizontal="center"/>
    </xf>
    <xf numFmtId="1" fontId="1" fillId="0" borderId="16" xfId="2" applyNumberFormat="1" applyFill="1" applyBorder="1" applyAlignment="1">
      <alignment horizontal="center"/>
    </xf>
    <xf numFmtId="0" fontId="1" fillId="0" borderId="31" xfId="2" applyFill="1" applyBorder="1" applyAlignment="1">
      <alignment horizontal="center"/>
    </xf>
    <xf numFmtId="0" fontId="1" fillId="0" borderId="46" xfId="2" applyFill="1" applyBorder="1" applyAlignment="1">
      <alignment horizontal="center"/>
    </xf>
    <xf numFmtId="0" fontId="42" fillId="0" borderId="25" xfId="2" applyFont="1" applyFill="1" applyBorder="1" applyAlignment="1">
      <alignment horizontal="right"/>
    </xf>
    <xf numFmtId="0" fontId="42" fillId="0" borderId="68" xfId="2" applyFont="1" applyFill="1" applyBorder="1" applyAlignment="1">
      <alignment horizontal="right"/>
    </xf>
    <xf numFmtId="0" fontId="5" fillId="5" borderId="23" xfId="2" applyFont="1" applyFill="1" applyBorder="1" applyAlignment="1">
      <alignment horizontal="center" vertical="center" wrapText="1"/>
    </xf>
    <xf numFmtId="0" fontId="5" fillId="5" borderId="56" xfId="2" applyFont="1" applyFill="1" applyBorder="1" applyAlignment="1">
      <alignment horizontal="center" vertical="center" wrapText="1"/>
    </xf>
    <xf numFmtId="0" fontId="5" fillId="5" borderId="54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32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wrapText="1"/>
    </xf>
    <xf numFmtId="0" fontId="5" fillId="0" borderId="32" xfId="2" applyFont="1" applyFill="1" applyBorder="1" applyAlignment="1">
      <alignment horizontal="center" wrapText="1"/>
    </xf>
    <xf numFmtId="0" fontId="47" fillId="0" borderId="23" xfId="2" applyFont="1" applyFill="1" applyBorder="1" applyAlignment="1">
      <alignment horizontal="center" wrapText="1"/>
    </xf>
    <xf numFmtId="0" fontId="47" fillId="0" borderId="56" xfId="2" applyFont="1" applyFill="1" applyBorder="1" applyAlignment="1">
      <alignment horizontal="center" wrapText="1"/>
    </xf>
    <xf numFmtId="0" fontId="47" fillId="0" borderId="54" xfId="2" applyFont="1" applyFill="1" applyBorder="1" applyAlignment="1">
      <alignment horizontal="center" wrapText="1"/>
    </xf>
    <xf numFmtId="0" fontId="1" fillId="7" borderId="2" xfId="2" applyFill="1" applyBorder="1" applyAlignment="1">
      <alignment horizontal="center"/>
    </xf>
    <xf numFmtId="0" fontId="1" fillId="7" borderId="27" xfId="2" applyFill="1" applyBorder="1" applyAlignment="1">
      <alignment horizontal="center"/>
    </xf>
    <xf numFmtId="0" fontId="1" fillId="7" borderId="28" xfId="2" applyFill="1" applyBorder="1" applyAlignment="1">
      <alignment horizontal="center"/>
    </xf>
    <xf numFmtId="0" fontId="25" fillId="0" borderId="45" xfId="2" applyFont="1" applyFill="1" applyBorder="1" applyAlignment="1">
      <alignment horizontal="left" vertical="top" wrapText="1" shrinkToFit="1"/>
    </xf>
    <xf numFmtId="0" fontId="25" fillId="0" borderId="26" xfId="2" applyFont="1" applyFill="1" applyBorder="1" applyAlignment="1">
      <alignment horizontal="left" vertical="top" wrapText="1" shrinkToFit="1"/>
    </xf>
    <xf numFmtId="0" fontId="25" fillId="0" borderId="33" xfId="2" applyFont="1" applyFill="1" applyBorder="1" applyAlignment="1">
      <alignment horizontal="left" vertical="top" wrapText="1" shrinkToFit="1"/>
    </xf>
    <xf numFmtId="0" fontId="25" fillId="0" borderId="22" xfId="2" applyFont="1" applyFill="1" applyBorder="1" applyAlignment="1">
      <alignment horizontal="left" vertical="top" wrapText="1" shrinkToFit="1"/>
    </xf>
    <xf numFmtId="0" fontId="25" fillId="0" borderId="0" xfId="2" applyFont="1" applyFill="1" applyBorder="1" applyAlignment="1">
      <alignment horizontal="left" vertical="top" wrapText="1" shrinkToFit="1"/>
    </xf>
    <xf numFmtId="0" fontId="25" fillId="0" borderId="32" xfId="2" applyFont="1" applyFill="1" applyBorder="1" applyAlignment="1">
      <alignment horizontal="left" vertical="top" wrapText="1" shrinkToFit="1"/>
    </xf>
    <xf numFmtId="0" fontId="25" fillId="0" borderId="64" xfId="2" applyFont="1" applyFill="1" applyBorder="1" applyAlignment="1">
      <alignment horizontal="left" vertical="top" wrapText="1" shrinkToFit="1"/>
    </xf>
    <xf numFmtId="0" fontId="25" fillId="0" borderId="40" xfId="2" applyFont="1" applyFill="1" applyBorder="1" applyAlignment="1">
      <alignment horizontal="left" vertical="top" wrapText="1" shrinkToFit="1"/>
    </xf>
    <xf numFmtId="0" fontId="25" fillId="0" borderId="57" xfId="2" applyFont="1" applyFill="1" applyBorder="1" applyAlignment="1">
      <alignment horizontal="left" vertical="top" wrapText="1" shrinkToFit="1"/>
    </xf>
    <xf numFmtId="0" fontId="43" fillId="0" borderId="22" xfId="2" applyFont="1" applyFill="1" applyBorder="1" applyAlignment="1">
      <alignment horizontal="center" vertical="center" wrapText="1"/>
    </xf>
    <xf numFmtId="0" fontId="43" fillId="0" borderId="0" xfId="2" applyFont="1" applyFill="1" applyBorder="1" applyAlignment="1">
      <alignment horizontal="center" vertical="center" wrapText="1"/>
    </xf>
    <xf numFmtId="0" fontId="43" fillId="0" borderId="32" xfId="2" applyFont="1" applyFill="1" applyBorder="1" applyAlignment="1">
      <alignment horizontal="center" vertical="center" wrapText="1"/>
    </xf>
    <xf numFmtId="0" fontId="42" fillId="0" borderId="45" xfId="2" applyFont="1" applyFill="1" applyBorder="1" applyAlignment="1">
      <alignment horizontal="center"/>
    </xf>
    <xf numFmtId="0" fontId="42" fillId="0" borderId="26" xfId="2" applyFont="1" applyFill="1" applyBorder="1" applyAlignment="1">
      <alignment horizontal="center"/>
    </xf>
    <xf numFmtId="0" fontId="42" fillId="0" borderId="33" xfId="2" applyFont="1" applyFill="1" applyBorder="1" applyAlignment="1">
      <alignment horizontal="center"/>
    </xf>
    <xf numFmtId="0" fontId="5" fillId="0" borderId="4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center" vertical="center" wrapText="1"/>
    </xf>
    <xf numFmtId="1" fontId="1" fillId="0" borderId="46" xfId="2" applyNumberFormat="1" applyFill="1" applyBorder="1" applyAlignment="1">
      <alignment horizontal="center" wrapText="1"/>
    </xf>
    <xf numFmtId="1" fontId="1" fillId="0" borderId="17" xfId="2" applyNumberFormat="1" applyFill="1" applyBorder="1" applyAlignment="1">
      <alignment horizontal="center" wrapText="1"/>
    </xf>
    <xf numFmtId="0" fontId="5" fillId="5" borderId="23" xfId="2" applyFont="1" applyFill="1" applyBorder="1" applyAlignment="1">
      <alignment horizontal="center"/>
    </xf>
    <xf numFmtId="0" fontId="5" fillId="5" borderId="56" xfId="2" applyFont="1" applyFill="1" applyBorder="1" applyAlignment="1">
      <alignment horizontal="center"/>
    </xf>
    <xf numFmtId="0" fontId="5" fillId="5" borderId="0" xfId="2" applyFont="1" applyFill="1" applyBorder="1" applyAlignment="1">
      <alignment horizontal="center"/>
    </xf>
    <xf numFmtId="0" fontId="5" fillId="5" borderId="32" xfId="2" applyFont="1" applyFill="1" applyBorder="1" applyAlignment="1">
      <alignment horizontal="center"/>
    </xf>
    <xf numFmtId="0" fontId="5" fillId="5" borderId="45" xfId="2" applyFont="1" applyFill="1" applyBorder="1" applyAlignment="1">
      <alignment horizontal="center"/>
    </xf>
    <xf numFmtId="0" fontId="5" fillId="5" borderId="26" xfId="2" applyFont="1" applyFill="1" applyBorder="1" applyAlignment="1">
      <alignment horizontal="center"/>
    </xf>
    <xf numFmtId="0" fontId="5" fillId="5" borderId="33" xfId="2" applyFont="1" applyFill="1" applyBorder="1" applyAlignment="1">
      <alignment horizontal="center"/>
    </xf>
    <xf numFmtId="0" fontId="36" fillId="0" borderId="23" xfId="2" applyFont="1" applyFill="1" applyBorder="1" applyAlignment="1">
      <alignment horizontal="center" wrapText="1"/>
    </xf>
    <xf numFmtId="0" fontId="36" fillId="0" borderId="56" xfId="2" applyFont="1" applyFill="1" applyBorder="1" applyAlignment="1">
      <alignment horizontal="center" wrapText="1"/>
    </xf>
    <xf numFmtId="0" fontId="36" fillId="0" borderId="54" xfId="2" applyFont="1" applyFill="1" applyBorder="1" applyAlignment="1">
      <alignment horizontal="center" wrapText="1"/>
    </xf>
    <xf numFmtId="0" fontId="42" fillId="0" borderId="68" xfId="0" quotePrefix="1" applyFont="1" applyFill="1" applyBorder="1" applyAlignment="1">
      <alignment horizontal="left"/>
    </xf>
    <xf numFmtId="0" fontId="42" fillId="0" borderId="70" xfId="0" quotePrefix="1" applyFont="1" applyFill="1" applyBorder="1" applyAlignment="1">
      <alignment horizontal="left"/>
    </xf>
    <xf numFmtId="0" fontId="19" fillId="0" borderId="14" xfId="2" applyFont="1" applyFill="1" applyBorder="1" applyAlignment="1">
      <alignment horizontal="left"/>
    </xf>
    <xf numFmtId="0" fontId="19" fillId="0" borderId="67" xfId="2" applyFont="1" applyFill="1" applyBorder="1" applyAlignment="1">
      <alignment horizontal="left"/>
    </xf>
    <xf numFmtId="0" fontId="19" fillId="0" borderId="52" xfId="2" applyFont="1" applyFill="1" applyBorder="1" applyAlignment="1">
      <alignment horizontal="left"/>
    </xf>
    <xf numFmtId="0" fontId="7" fillId="8" borderId="14" xfId="0" applyFont="1" applyFill="1" applyBorder="1" applyAlignment="1">
      <alignment horizontal="center"/>
    </xf>
    <xf numFmtId="0" fontId="7" fillId="8" borderId="67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9" fillId="0" borderId="13" xfId="2" applyFont="1" applyFill="1" applyBorder="1" applyAlignment="1">
      <alignment horizontal="left"/>
    </xf>
    <xf numFmtId="0" fontId="19" fillId="0" borderId="10" xfId="2" applyFont="1" applyFill="1" applyBorder="1" applyAlignment="1">
      <alignment horizontal="left"/>
    </xf>
    <xf numFmtId="0" fontId="19" fillId="0" borderId="1" xfId="2" applyFont="1" applyFill="1" applyBorder="1" applyAlignment="1">
      <alignment horizontal="left"/>
    </xf>
    <xf numFmtId="0" fontId="1" fillId="0" borderId="22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76" xfId="2" applyFont="1" applyFill="1" applyBorder="1" applyAlignment="1">
      <alignment horizontal="left"/>
    </xf>
    <xf numFmtId="0" fontId="1" fillId="0" borderId="16" xfId="2" applyFont="1" applyFill="1" applyBorder="1" applyAlignment="1">
      <alignment horizontal="center"/>
    </xf>
    <xf numFmtId="0" fontId="1" fillId="0" borderId="65" xfId="2" applyFont="1" applyFill="1" applyBorder="1" applyAlignment="1">
      <alignment horizontal="center"/>
    </xf>
    <xf numFmtId="0" fontId="1" fillId="0" borderId="31" xfId="2" applyFont="1" applyFill="1" applyBorder="1" applyAlignment="1">
      <alignment horizontal="center"/>
    </xf>
    <xf numFmtId="6" fontId="19" fillId="0" borderId="40" xfId="2" applyNumberFormat="1" applyFont="1" applyFill="1" applyBorder="1" applyAlignment="1">
      <alignment horizontal="center" vertical="center"/>
    </xf>
    <xf numFmtId="6" fontId="19" fillId="0" borderId="57" xfId="2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19" fillId="0" borderId="10" xfId="2" applyFont="1" applyFill="1" applyBorder="1" applyAlignment="1">
      <alignment horizontal="left" vertical="center"/>
    </xf>
    <xf numFmtId="0" fontId="19" fillId="0" borderId="50" xfId="2" applyFont="1" applyFill="1" applyBorder="1" applyAlignment="1">
      <alignment horizontal="left" vertical="center"/>
    </xf>
    <xf numFmtId="0" fontId="7" fillId="8" borderId="6" xfId="0" applyFont="1" applyFill="1" applyBorder="1" applyAlignment="1">
      <alignment horizontal="center"/>
    </xf>
    <xf numFmtId="0" fontId="31" fillId="0" borderId="22" xfId="2" applyFont="1" applyFill="1" applyBorder="1" applyAlignment="1">
      <alignment horizontal="right"/>
    </xf>
    <xf numFmtId="0" fontId="31" fillId="0" borderId="0" xfId="2" applyFont="1" applyFill="1" applyBorder="1" applyAlignment="1">
      <alignment horizontal="right"/>
    </xf>
    <xf numFmtId="0" fontId="31" fillId="0" borderId="64" xfId="2" applyFont="1" applyFill="1" applyBorder="1" applyAlignment="1">
      <alignment horizontal="center" vertical="center" wrapText="1"/>
    </xf>
    <xf numFmtId="0" fontId="31" fillId="0" borderId="40" xfId="2" applyFont="1" applyFill="1" applyBorder="1" applyAlignment="1">
      <alignment horizontal="center" vertical="center" wrapText="1"/>
    </xf>
    <xf numFmtId="0" fontId="31" fillId="0" borderId="57" xfId="2" applyFont="1" applyFill="1" applyBorder="1" applyAlignment="1">
      <alignment horizontal="center" vertical="center" wrapText="1"/>
    </xf>
    <xf numFmtId="0" fontId="31" fillId="0" borderId="0" xfId="0" quotePrefix="1" applyFont="1" applyFill="1" applyBorder="1" applyAlignment="1">
      <alignment horizontal="left"/>
    </xf>
    <xf numFmtId="0" fontId="31" fillId="0" borderId="32" xfId="0" quotePrefix="1" applyFont="1" applyFill="1" applyBorder="1" applyAlignment="1">
      <alignment horizontal="left"/>
    </xf>
    <xf numFmtId="0" fontId="12" fillId="8" borderId="27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7" fillId="8" borderId="46" xfId="0" applyFont="1" applyFill="1" applyBorder="1" applyAlignment="1">
      <alignment horizontal="center"/>
    </xf>
    <xf numFmtId="0" fontId="19" fillId="8" borderId="40" xfId="2" applyFont="1" applyFill="1" applyBorder="1" applyAlignment="1">
      <alignment horizontal="center" vertical="top"/>
    </xf>
    <xf numFmtId="0" fontId="19" fillId="8" borderId="57" xfId="2" applyFont="1" applyFill="1" applyBorder="1" applyAlignment="1">
      <alignment horizontal="center" vertical="top"/>
    </xf>
    <xf numFmtId="0" fontId="31" fillId="0" borderId="45" xfId="2" applyFont="1" applyFill="1" applyBorder="1" applyAlignment="1">
      <alignment horizontal="center" vertical="center" wrapText="1"/>
    </xf>
    <xf numFmtId="0" fontId="31" fillId="0" borderId="26" xfId="2" applyFont="1" applyFill="1" applyBorder="1" applyAlignment="1">
      <alignment horizontal="center" vertical="center" wrapText="1"/>
    </xf>
    <xf numFmtId="0" fontId="31" fillId="0" borderId="33" xfId="2" applyFont="1" applyFill="1" applyBorder="1" applyAlignment="1">
      <alignment horizontal="center" vertical="center" wrapText="1"/>
    </xf>
    <xf numFmtId="0" fontId="13" fillId="0" borderId="45" xfId="2" applyFont="1" applyFill="1" applyBorder="1" applyAlignment="1">
      <alignment horizontal="center" vertical="center" wrapText="1"/>
    </xf>
    <xf numFmtId="0" fontId="13" fillId="0" borderId="26" xfId="2" applyFont="1" applyFill="1" applyBorder="1" applyAlignment="1">
      <alignment horizontal="center" vertical="center" wrapText="1"/>
    </xf>
    <xf numFmtId="0" fontId="13" fillId="0" borderId="33" xfId="2" applyFont="1" applyFill="1" applyBorder="1" applyAlignment="1">
      <alignment horizontal="center" vertical="center" wrapText="1"/>
    </xf>
    <xf numFmtId="0" fontId="13" fillId="0" borderId="45" xfId="2" applyFont="1" applyFill="1" applyBorder="1" applyAlignment="1">
      <alignment horizontal="center"/>
    </xf>
    <xf numFmtId="0" fontId="0" fillId="0" borderId="26" xfId="0" applyBorder="1"/>
    <xf numFmtId="0" fontId="19" fillId="0" borderId="21" xfId="2" applyFont="1" applyFill="1" applyBorder="1" applyAlignment="1">
      <alignment horizontal="left"/>
    </xf>
    <xf numFmtId="0" fontId="19" fillId="0" borderId="8" xfId="2" applyFont="1" applyFill="1" applyBorder="1" applyAlignment="1">
      <alignment horizontal="left"/>
    </xf>
    <xf numFmtId="0" fontId="19" fillId="0" borderId="20" xfId="2" applyFont="1" applyFill="1" applyBorder="1" applyAlignment="1">
      <alignment horizontal="left"/>
    </xf>
    <xf numFmtId="0" fontId="13" fillId="0" borderId="64" xfId="2" applyFont="1" applyFill="1" applyBorder="1" applyAlignment="1">
      <alignment horizontal="center" wrapText="1"/>
    </xf>
    <xf numFmtId="0" fontId="13" fillId="0" borderId="40" xfId="2" applyFont="1" applyFill="1" applyBorder="1" applyAlignment="1">
      <alignment horizontal="center" wrapText="1"/>
    </xf>
    <xf numFmtId="0" fontId="13" fillId="0" borderId="57" xfId="2" applyFont="1" applyFill="1" applyBorder="1" applyAlignment="1">
      <alignment horizontal="center" wrapText="1"/>
    </xf>
    <xf numFmtId="0" fontId="12" fillId="8" borderId="30" xfId="0" applyFont="1" applyFill="1" applyBorder="1" applyAlignment="1">
      <alignment horizontal="center" vertical="center"/>
    </xf>
    <xf numFmtId="0" fontId="0" fillId="0" borderId="33" xfId="0" applyBorder="1"/>
    <xf numFmtId="0" fontId="13" fillId="0" borderId="23" xfId="2" applyFont="1" applyFill="1" applyBorder="1" applyAlignment="1">
      <alignment horizontal="center" wrapText="1"/>
    </xf>
    <xf numFmtId="0" fontId="13" fillId="0" borderId="56" xfId="2" applyFont="1" applyFill="1" applyBorder="1" applyAlignment="1">
      <alignment horizontal="center" wrapText="1"/>
    </xf>
    <xf numFmtId="0" fontId="13" fillId="0" borderId="54" xfId="2" applyFont="1" applyFill="1" applyBorder="1" applyAlignment="1">
      <alignment horizontal="center" wrapText="1"/>
    </xf>
    <xf numFmtId="0" fontId="7" fillId="8" borderId="58" xfId="0" applyFont="1" applyFill="1" applyBorder="1" applyAlignment="1">
      <alignment horizontal="center"/>
    </xf>
    <xf numFmtId="0" fontId="7" fillId="8" borderId="66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/>
    </xf>
    <xf numFmtId="0" fontId="7" fillId="8" borderId="20" xfId="0" applyFont="1" applyFill="1" applyBorder="1" applyAlignment="1">
      <alignment horizontal="center"/>
    </xf>
    <xf numFmtId="0" fontId="12" fillId="8" borderId="23" xfId="0" applyFont="1" applyFill="1" applyBorder="1" applyAlignment="1">
      <alignment horizontal="center" vertical="center"/>
    </xf>
    <xf numFmtId="0" fontId="12" fillId="8" borderId="56" xfId="0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/>
    </xf>
    <xf numFmtId="0" fontId="0" fillId="0" borderId="56" xfId="0" applyBorder="1"/>
    <xf numFmtId="0" fontId="0" fillId="0" borderId="54" xfId="0" applyBorder="1"/>
    <xf numFmtId="0" fontId="7" fillId="8" borderId="12" xfId="0" applyFont="1" applyFill="1" applyBorder="1" applyAlignment="1">
      <alignment horizontal="center" vertical="center"/>
    </xf>
    <xf numFmtId="0" fontId="7" fillId="8" borderId="67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/>
    </xf>
    <xf numFmtId="0" fontId="7" fillId="8" borderId="52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7" borderId="45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33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7" fillId="7" borderId="65" xfId="0" applyFont="1" applyFill="1" applyBorder="1" applyAlignment="1">
      <alignment horizontal="center"/>
    </xf>
    <xf numFmtId="0" fontId="7" fillId="7" borderId="72" xfId="0" applyFont="1" applyFill="1" applyBorder="1" applyAlignment="1">
      <alignment horizontal="center"/>
    </xf>
    <xf numFmtId="1" fontId="7" fillId="7" borderId="48" xfId="0" applyNumberFormat="1" applyFont="1" applyFill="1" applyBorder="1" applyAlignment="1">
      <alignment horizontal="center" vertical="center"/>
    </xf>
    <xf numFmtId="1" fontId="7" fillId="7" borderId="60" xfId="0" applyNumberFormat="1" applyFont="1" applyFill="1" applyBorder="1" applyAlignment="1">
      <alignment horizontal="center" vertical="center"/>
    </xf>
    <xf numFmtId="164" fontId="7" fillId="7" borderId="34" xfId="0" applyNumberFormat="1" applyFont="1" applyFill="1" applyBorder="1" applyAlignment="1">
      <alignment horizontal="center" vertical="center" shrinkToFit="1"/>
    </xf>
    <xf numFmtId="164" fontId="7" fillId="7" borderId="44" xfId="0" applyNumberFormat="1" applyFont="1" applyFill="1" applyBorder="1" applyAlignment="1">
      <alignment horizontal="center" vertical="center" shrinkToFit="1"/>
    </xf>
    <xf numFmtId="1" fontId="7" fillId="7" borderId="35" xfId="0" applyNumberFormat="1" applyFont="1" applyFill="1" applyBorder="1" applyAlignment="1">
      <alignment horizontal="center" vertical="center" shrinkToFit="1"/>
    </xf>
    <xf numFmtId="1" fontId="7" fillId="7" borderId="59" xfId="0" applyNumberFormat="1" applyFont="1" applyFill="1" applyBorder="1" applyAlignment="1">
      <alignment horizontal="center" vertical="center" shrinkToFit="1"/>
    </xf>
    <xf numFmtId="0" fontId="12" fillId="8" borderId="45" xfId="0" applyFont="1" applyFill="1" applyBorder="1" applyAlignment="1">
      <alignment horizontal="center"/>
    </xf>
    <xf numFmtId="0" fontId="12" fillId="8" borderId="26" xfId="0" applyFont="1" applyFill="1" applyBorder="1" applyAlignment="1">
      <alignment horizontal="center"/>
    </xf>
    <xf numFmtId="0" fontId="12" fillId="8" borderId="33" xfId="0" applyFont="1" applyFill="1" applyBorder="1" applyAlignment="1">
      <alignment horizontal="center"/>
    </xf>
    <xf numFmtId="0" fontId="5" fillId="8" borderId="22" xfId="2" applyFont="1" applyFill="1" applyBorder="1" applyAlignment="1">
      <alignment horizontal="center"/>
    </xf>
    <xf numFmtId="0" fontId="5" fillId="8" borderId="0" xfId="2" applyFont="1" applyFill="1" applyBorder="1" applyAlignment="1">
      <alignment horizontal="center"/>
    </xf>
    <xf numFmtId="0" fontId="5" fillId="8" borderId="32" xfId="2" applyFont="1" applyFill="1" applyBorder="1" applyAlignment="1">
      <alignment horizontal="center"/>
    </xf>
    <xf numFmtId="0" fontId="7" fillId="7" borderId="64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57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58" xfId="0" applyFont="1" applyFill="1" applyBorder="1" applyAlignment="1">
      <alignment horizontal="center" textRotation="90"/>
    </xf>
    <xf numFmtId="0" fontId="7" fillId="7" borderId="71" xfId="0" applyFont="1" applyFill="1" applyBorder="1" applyAlignment="1">
      <alignment horizontal="center" textRotation="90"/>
    </xf>
    <xf numFmtId="0" fontId="7" fillId="7" borderId="23" xfId="0" applyFont="1" applyFill="1" applyBorder="1" applyAlignment="1">
      <alignment horizontal="center"/>
    </xf>
    <xf numFmtId="0" fontId="7" fillId="7" borderId="56" xfId="0" applyFont="1" applyFill="1" applyBorder="1" applyAlignment="1">
      <alignment horizontal="center"/>
    </xf>
    <xf numFmtId="0" fontId="7" fillId="7" borderId="54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24" fillId="7" borderId="45" xfId="0" applyFont="1" applyFill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7" borderId="15" xfId="0" applyFont="1" applyFill="1" applyBorder="1" applyAlignment="1">
      <alignment horizontal="left"/>
    </xf>
    <xf numFmtId="0" fontId="12" fillId="7" borderId="17" xfId="0" applyFont="1" applyFill="1" applyBorder="1" applyAlignment="1">
      <alignment horizontal="left"/>
    </xf>
    <xf numFmtId="0" fontId="12" fillId="7" borderId="21" xfId="0" applyFont="1" applyFill="1" applyBorder="1" applyAlignment="1">
      <alignment horizontal="left"/>
    </xf>
    <xf numFmtId="0" fontId="12" fillId="7" borderId="20" xfId="0" applyFont="1" applyFill="1" applyBorder="1" applyAlignment="1">
      <alignment horizontal="left"/>
    </xf>
    <xf numFmtId="0" fontId="12" fillId="7" borderId="13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3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2" fontId="7" fillId="0" borderId="35" xfId="0" applyNumberFormat="1" applyFont="1" applyFill="1" applyBorder="1" applyAlignment="1">
      <alignment horizontal="center"/>
    </xf>
    <xf numFmtId="2" fontId="7" fillId="0" borderId="48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20" fillId="0" borderId="0" xfId="0" applyFont="1" applyAlignment="1">
      <alignment horizontal="center" vertical="center"/>
    </xf>
    <xf numFmtId="166" fontId="4" fillId="3" borderId="10" xfId="0" applyNumberFormat="1" applyFont="1" applyFill="1" applyBorder="1" applyAlignment="1">
      <alignment horizontal="center"/>
    </xf>
    <xf numFmtId="165" fontId="4" fillId="3" borderId="10" xfId="0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35" fillId="4" borderId="1" xfId="0" applyNumberFormat="1" applyFont="1" applyFill="1" applyBorder="1" applyAlignment="1">
      <alignment horizontal="center"/>
    </xf>
    <xf numFmtId="166" fontId="4" fillId="3" borderId="13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7" fillId="0" borderId="17" xfId="0" applyNumberFormat="1" applyFont="1" applyFill="1" applyBorder="1" applyAlignment="1">
      <alignment horizontal="center"/>
    </xf>
    <xf numFmtId="0" fontId="26" fillId="11" borderId="0" xfId="3" applyBorder="1" applyAlignment="1">
      <alignment horizontal="center"/>
    </xf>
    <xf numFmtId="0" fontId="35" fillId="8" borderId="6" xfId="0" applyFont="1" applyFill="1" applyBorder="1" applyAlignment="1">
      <alignment horizontal="center" vertical="center"/>
    </xf>
  </cellXfs>
  <cellStyles count="6">
    <cellStyle name="Bad" xfId="1" builtinId="27"/>
    <cellStyle name="Currency" xfId="5" builtinId="4"/>
    <cellStyle name="Good" xfId="3" builtinId="26"/>
    <cellStyle name="Normal" xfId="0" builtinId="0"/>
    <cellStyle name="Normal_2010 AFTER WK 2" xfId="2"/>
    <cellStyle name="Normal_2010 AFTER WK 2 2" xfId="4"/>
  </cellStyles>
  <dxfs count="3111"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theme="0" tint="-0.1499679555650502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fgColor auto="1"/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800080"/>
      </font>
      <fill>
        <patternFill>
          <bgColor rgb="FFFF99CC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FF00"/>
      <color rgb="FF800080"/>
      <color rgb="FFFF99CC"/>
      <color rgb="FFFF99FF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RawData!$D$308</c:f>
              <c:strCache>
                <c:ptCount val="1"/>
                <c:pt idx="0">
                  <c:v>AVERAGE OVER PAR</c:v>
                </c:pt>
              </c:strCache>
            </c:strRef>
          </c:tx>
          <c:cat>
            <c:strRef>
              <c:f>RawData!$F$306:$N$306</c:f>
              <c:strCache>
                <c:ptCount val="9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</c:strCache>
            </c:strRef>
          </c:cat>
          <c:val>
            <c:numRef>
              <c:f>RawData!$F$308:$N$308</c:f>
              <c:numCache>
                <c:formatCode>0.00</c:formatCode>
                <c:ptCount val="9"/>
                <c:pt idx="0">
                  <c:v>1.5739130434782611</c:v>
                </c:pt>
                <c:pt idx="1">
                  <c:v>1.1565217391304348</c:v>
                </c:pt>
                <c:pt idx="2">
                  <c:v>1.3739130434782609</c:v>
                </c:pt>
                <c:pt idx="3">
                  <c:v>1.7565217391304344</c:v>
                </c:pt>
                <c:pt idx="4">
                  <c:v>1.2631578947368425</c:v>
                </c:pt>
                <c:pt idx="5">
                  <c:v>1.3596491228070171</c:v>
                </c:pt>
                <c:pt idx="6">
                  <c:v>1.2719298245614032</c:v>
                </c:pt>
                <c:pt idx="7">
                  <c:v>1.4736842105263159</c:v>
                </c:pt>
                <c:pt idx="8">
                  <c:v>1.2894736842105265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8-4775-928D-382F238B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81984"/>
        <c:axId val="206683520"/>
      </c:lineChart>
      <c:catAx>
        <c:axId val="206681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683520"/>
        <c:crosses val="autoZero"/>
        <c:auto val="1"/>
        <c:lblAlgn val="ctr"/>
        <c:lblOffset val="100"/>
        <c:noMultiLvlLbl val="0"/>
      </c:catAx>
      <c:valAx>
        <c:axId val="206683520"/>
        <c:scaling>
          <c:orientation val="minMax"/>
          <c:max val="2"/>
          <c:min val="0.8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68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RawData!$Q$304</c:f>
          <c:strCache>
            <c:ptCount val="1"/>
            <c:pt idx="0">
              <c:v>Weekly League Average</c:v>
            </c:pt>
          </c:strCache>
        </c:strRef>
      </c:tx>
      <c:layout>
        <c:manualLayout>
          <c:xMode val="edge"/>
          <c:yMode val="edge"/>
          <c:x val="0.28936666357630308"/>
          <c:y val="1.9289744345632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26416046420854"/>
          <c:y val="0.18844963841906609"/>
          <c:w val="0.85377112983535641"/>
          <c:h val="0.62192227120945331"/>
        </c:manualLayout>
      </c:layout>
      <c:lineChart>
        <c:grouping val="standard"/>
        <c:varyColors val="0"/>
        <c:ser>
          <c:idx val="0"/>
          <c:order val="0"/>
          <c:tx>
            <c:strRef>
              <c:f>RawData!$R$305</c:f>
              <c:strCache>
                <c:ptCount val="1"/>
                <c:pt idx="0">
                  <c:v>2017</c:v>
                </c:pt>
              </c:strCache>
            </c:strRef>
          </c:tx>
          <c:trendline>
            <c:trendlineType val="linear"/>
            <c:dispRSqr val="0"/>
            <c:dispEq val="0"/>
          </c:trendline>
          <c:val>
            <c:numRef>
              <c:f>RawData!$R$306:$R$322</c:f>
              <c:numCache>
                <c:formatCode>0.00</c:formatCode>
                <c:ptCount val="17"/>
                <c:pt idx="0">
                  <c:v>46.529411764705884</c:v>
                </c:pt>
                <c:pt idx="1">
                  <c:v>47</c:v>
                </c:pt>
                <c:pt idx="2">
                  <c:v>48.866666666666667</c:v>
                </c:pt>
                <c:pt idx="3">
                  <c:v>48.142857142857146</c:v>
                </c:pt>
                <c:pt idx="4">
                  <c:v>47</c:v>
                </c:pt>
                <c:pt idx="5">
                  <c:v>47.75</c:v>
                </c:pt>
                <c:pt idx="6">
                  <c:v>45.636363636363633</c:v>
                </c:pt>
                <c:pt idx="7">
                  <c:v>47.545454545454547</c:v>
                </c:pt>
                <c:pt idx="8">
                  <c:v>41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8-481E-B52B-D10353E71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10528"/>
        <c:axId val="207112448"/>
      </c:lineChart>
      <c:catAx>
        <c:axId val="207110528"/>
        <c:scaling>
          <c:orientation val="minMax"/>
        </c:scaling>
        <c:delete val="0"/>
        <c:axPos val="b"/>
        <c:title>
          <c:tx>
            <c:strRef>
              <c:f>RawData!$Q$305</c:f>
              <c:strCache>
                <c:ptCount val="1"/>
                <c:pt idx="0">
                  <c:v>Week</c:v>
                </c:pt>
              </c:strCache>
            </c:strRef>
          </c:tx>
          <c:overlay val="0"/>
        </c:title>
        <c:majorTickMark val="out"/>
        <c:minorTickMark val="none"/>
        <c:tickLblPos val="nextTo"/>
        <c:crossAx val="207112448"/>
        <c:crosses val="autoZero"/>
        <c:auto val="1"/>
        <c:lblAlgn val="ctr"/>
        <c:lblOffset val="100"/>
        <c:noMultiLvlLbl val="0"/>
      </c:catAx>
      <c:valAx>
        <c:axId val="207112448"/>
        <c:scaling>
          <c:orientation val="minMax"/>
          <c:max val="50"/>
          <c:min val="4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7110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'RawData(2017)'!$D$298</c:f>
              <c:strCache>
                <c:ptCount val="1"/>
                <c:pt idx="0">
                  <c:v>AVERAGE OVER PAR</c:v>
                </c:pt>
              </c:strCache>
            </c:strRef>
          </c:tx>
          <c:cat>
            <c:strRef>
              <c:f>'RawData(2017)'!$F$296:$N$296</c:f>
              <c:strCache>
                <c:ptCount val="9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</c:strCache>
            </c:strRef>
          </c:cat>
          <c:val>
            <c:numRef>
              <c:f>'RawData(2017)'!$F$298:$N$298</c:f>
              <c:numCache>
                <c:formatCode>0.00</c:formatCode>
                <c:ptCount val="9"/>
                <c:pt idx="0">
                  <c:v>1.4571428571428573</c:v>
                </c:pt>
                <c:pt idx="1">
                  <c:v>0.99591836734693917</c:v>
                </c:pt>
                <c:pt idx="2">
                  <c:v>1.3102040816326532</c:v>
                </c:pt>
                <c:pt idx="3">
                  <c:v>1.8408163265306126</c:v>
                </c:pt>
                <c:pt idx="4">
                  <c:v>1.0612244897959187</c:v>
                </c:pt>
                <c:pt idx="5">
                  <c:v>1.4204081632653063</c:v>
                </c:pt>
                <c:pt idx="6">
                  <c:v>1.2244897959183669</c:v>
                </c:pt>
                <c:pt idx="7">
                  <c:v>1.444897959183673</c:v>
                </c:pt>
                <c:pt idx="8">
                  <c:v>1.1714285714285717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9-4FD0-85BB-7C20BE66D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81984"/>
        <c:axId val="206683520"/>
      </c:lineChart>
      <c:catAx>
        <c:axId val="206681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683520"/>
        <c:crosses val="autoZero"/>
        <c:auto val="1"/>
        <c:lblAlgn val="ctr"/>
        <c:lblOffset val="100"/>
        <c:noMultiLvlLbl val="0"/>
      </c:catAx>
      <c:valAx>
        <c:axId val="206683520"/>
        <c:scaling>
          <c:orientation val="minMax"/>
          <c:max val="2"/>
          <c:min val="0.8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68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'RawData(2017)'!$Q$294</c:f>
          <c:strCache>
            <c:ptCount val="1"/>
            <c:pt idx="0">
              <c:v>Weekly League Average</c:v>
            </c:pt>
          </c:strCache>
        </c:strRef>
      </c:tx>
      <c:layout>
        <c:manualLayout>
          <c:xMode val="edge"/>
          <c:yMode val="edge"/>
          <c:x val="0.28936666357630308"/>
          <c:y val="1.9289744345632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26416046420854"/>
          <c:y val="0.18844963841906609"/>
          <c:w val="0.85377112983535641"/>
          <c:h val="0.62192227120945331"/>
        </c:manualLayout>
      </c:layout>
      <c:lineChart>
        <c:grouping val="standard"/>
        <c:varyColors val="0"/>
        <c:ser>
          <c:idx val="0"/>
          <c:order val="0"/>
          <c:tx>
            <c:strRef>
              <c:f>'RawData(2017)'!$R$295</c:f>
              <c:strCache>
                <c:ptCount val="1"/>
                <c:pt idx="0">
                  <c:v>2017</c:v>
                </c:pt>
              </c:strCache>
            </c:strRef>
          </c:tx>
          <c:trendline>
            <c:trendlineType val="linear"/>
            <c:dispRSqr val="0"/>
            <c:dispEq val="0"/>
          </c:trendline>
          <c:val>
            <c:numRef>
              <c:f>'RawData(2017)'!$R$296:$R$312</c:f>
              <c:numCache>
                <c:formatCode>0.00</c:formatCode>
                <c:ptCount val="17"/>
                <c:pt idx="0">
                  <c:v>48.357142857142854</c:v>
                </c:pt>
                <c:pt idx="1">
                  <c:v>46.428571428571431</c:v>
                </c:pt>
                <c:pt idx="2">
                  <c:v>48.8125</c:v>
                </c:pt>
                <c:pt idx="3">
                  <c:v>47.142857142857146</c:v>
                </c:pt>
                <c:pt idx="4">
                  <c:v>48.533333333333331</c:v>
                </c:pt>
                <c:pt idx="5">
                  <c:v>46.705882352941174</c:v>
                </c:pt>
                <c:pt idx="6">
                  <c:v>46</c:v>
                </c:pt>
                <c:pt idx="7">
                  <c:v>47.666666666666664</c:v>
                </c:pt>
                <c:pt idx="8">
                  <c:v>46</c:v>
                </c:pt>
                <c:pt idx="9">
                  <c:v>46.9375</c:v>
                </c:pt>
                <c:pt idx="10">
                  <c:v>49.133333333333333</c:v>
                </c:pt>
                <c:pt idx="11">
                  <c:v>45.81818181818182</c:v>
                </c:pt>
                <c:pt idx="12">
                  <c:v>47.846153846153847</c:v>
                </c:pt>
                <c:pt idx="13">
                  <c:v>45.058823529411768</c:v>
                </c:pt>
                <c:pt idx="14">
                  <c:v>44.357142857142854</c:v>
                </c:pt>
                <c:pt idx="15">
                  <c:v>45.857142857142854</c:v>
                </c:pt>
                <c:pt idx="16">
                  <c:v>46.75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7-4F18-BC9F-E11846F9D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10528"/>
        <c:axId val="207112448"/>
      </c:lineChart>
      <c:catAx>
        <c:axId val="207110528"/>
        <c:scaling>
          <c:orientation val="minMax"/>
        </c:scaling>
        <c:delete val="0"/>
        <c:axPos val="b"/>
        <c:title>
          <c:tx>
            <c:strRef>
              <c:f>'RawData(2017)'!$Q$295</c:f>
              <c:strCache>
                <c:ptCount val="1"/>
                <c:pt idx="0">
                  <c:v>Week</c:v>
                </c:pt>
              </c:strCache>
            </c:strRef>
          </c:tx>
          <c:overlay val="0"/>
        </c:title>
        <c:majorTickMark val="out"/>
        <c:minorTickMark val="none"/>
        <c:tickLblPos val="nextTo"/>
        <c:crossAx val="207112448"/>
        <c:crosses val="autoZero"/>
        <c:auto val="1"/>
        <c:lblAlgn val="ctr"/>
        <c:lblOffset val="100"/>
        <c:noMultiLvlLbl val="0"/>
      </c:catAx>
      <c:valAx>
        <c:axId val="207112448"/>
        <c:scaling>
          <c:orientation val="minMax"/>
          <c:max val="50"/>
          <c:min val="4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7110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'RawData(2016)'!$D$280</c:f>
              <c:strCache>
                <c:ptCount val="1"/>
                <c:pt idx="0">
                  <c:v>AVERAGE OVER PAR</c:v>
                </c:pt>
              </c:strCache>
            </c:strRef>
          </c:tx>
          <c:cat>
            <c:strRef>
              <c:f>'RawData(2016)'!$F$278:$N$278</c:f>
              <c:strCache>
                <c:ptCount val="9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</c:strCache>
            </c:strRef>
          </c:cat>
          <c:val>
            <c:numRef>
              <c:f>'RawData(2016)'!$F$280:$N$280</c:f>
              <c:numCache>
                <c:formatCode>0.00</c:formatCode>
                <c:ptCount val="9"/>
                <c:pt idx="0">
                  <c:v>1.4624505928853759</c:v>
                </c:pt>
                <c:pt idx="1">
                  <c:v>1.0237154150197627</c:v>
                </c:pt>
                <c:pt idx="2">
                  <c:v>1.458498023715415</c:v>
                </c:pt>
                <c:pt idx="3">
                  <c:v>1.849802371541502</c:v>
                </c:pt>
                <c:pt idx="4">
                  <c:v>1.0355731225296445</c:v>
                </c:pt>
                <c:pt idx="5">
                  <c:v>1.1818181818181817</c:v>
                </c:pt>
                <c:pt idx="6">
                  <c:v>1.3280632411067197</c:v>
                </c:pt>
                <c:pt idx="7">
                  <c:v>1.5217391304347823</c:v>
                </c:pt>
                <c:pt idx="8">
                  <c:v>1.1106719367588935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D-4E32-867C-537D20DA1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13792"/>
        <c:axId val="207715328"/>
      </c:lineChart>
      <c:catAx>
        <c:axId val="20771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715328"/>
        <c:crosses val="autoZero"/>
        <c:auto val="1"/>
        <c:lblAlgn val="ctr"/>
        <c:lblOffset val="100"/>
        <c:noMultiLvlLbl val="0"/>
      </c:catAx>
      <c:valAx>
        <c:axId val="207715328"/>
        <c:scaling>
          <c:orientation val="minMax"/>
          <c:max val="2"/>
          <c:min val="0.8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7713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'RawData(2016)'!$Q$276</c:f>
          <c:strCache>
            <c:ptCount val="1"/>
            <c:pt idx="0">
              <c:v>Weekly League Average</c:v>
            </c:pt>
          </c:strCache>
        </c:strRef>
      </c:tx>
      <c:layout>
        <c:manualLayout>
          <c:xMode val="edge"/>
          <c:yMode val="edge"/>
          <c:x val="0.28936666357630308"/>
          <c:y val="1.9289744345632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26416046420854"/>
          <c:y val="0.18844963841906609"/>
          <c:w val="0.85377112983535641"/>
          <c:h val="0.62192227120945331"/>
        </c:manualLayout>
      </c:layout>
      <c:lineChart>
        <c:grouping val="standard"/>
        <c:varyColors val="0"/>
        <c:ser>
          <c:idx val="0"/>
          <c:order val="0"/>
          <c:tx>
            <c:strRef>
              <c:f>'RawData(2016)'!$R$277</c:f>
              <c:strCache>
                <c:ptCount val="1"/>
                <c:pt idx="0">
                  <c:v>2016</c:v>
                </c:pt>
              </c:strCache>
            </c:strRef>
          </c:tx>
          <c:trendline>
            <c:trendlineType val="linear"/>
            <c:dispRSqr val="0"/>
            <c:dispEq val="0"/>
          </c:trendline>
          <c:val>
            <c:numRef>
              <c:f>'RawData(2016)'!$R$278:$R$293</c:f>
              <c:numCache>
                <c:formatCode>0.00</c:formatCode>
                <c:ptCount val="16"/>
                <c:pt idx="0">
                  <c:v>49.421052631578945</c:v>
                </c:pt>
                <c:pt idx="1">
                  <c:v>49.75</c:v>
                </c:pt>
                <c:pt idx="2">
                  <c:v>47.875</c:v>
                </c:pt>
                <c:pt idx="3">
                  <c:v>46.866666666666667</c:v>
                </c:pt>
                <c:pt idx="4">
                  <c:v>47.411764705882355</c:v>
                </c:pt>
                <c:pt idx="5">
                  <c:v>49.714285714285715</c:v>
                </c:pt>
                <c:pt idx="6">
                  <c:v>45.93333333333333</c:v>
                </c:pt>
                <c:pt idx="7">
                  <c:v>47.058823529411768</c:v>
                </c:pt>
                <c:pt idx="8">
                  <c:v>46.571428571428569</c:v>
                </c:pt>
                <c:pt idx="9">
                  <c:v>46</c:v>
                </c:pt>
                <c:pt idx="10">
                  <c:v>46.25</c:v>
                </c:pt>
                <c:pt idx="11">
                  <c:v>47.875</c:v>
                </c:pt>
                <c:pt idx="12">
                  <c:v>44.333333333333336</c:v>
                </c:pt>
                <c:pt idx="13">
                  <c:v>45.2</c:v>
                </c:pt>
                <c:pt idx="14">
                  <c:v>45</c:v>
                </c:pt>
                <c:pt idx="15">
                  <c:v>44.5625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2-487F-AB01-2785D9493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20288"/>
        <c:axId val="207822208"/>
      </c:lineChart>
      <c:catAx>
        <c:axId val="207820288"/>
        <c:scaling>
          <c:orientation val="minMax"/>
        </c:scaling>
        <c:delete val="0"/>
        <c:axPos val="b"/>
        <c:title>
          <c:tx>
            <c:strRef>
              <c:f>'RawData(2016)'!$Q$277</c:f>
              <c:strCache>
                <c:ptCount val="1"/>
                <c:pt idx="0">
                  <c:v>Week</c:v>
                </c:pt>
              </c:strCache>
            </c:strRef>
          </c:tx>
          <c:overlay val="0"/>
        </c:title>
        <c:majorTickMark val="out"/>
        <c:minorTickMark val="none"/>
        <c:tickLblPos val="nextTo"/>
        <c:crossAx val="207822208"/>
        <c:crosses val="autoZero"/>
        <c:auto val="1"/>
        <c:lblAlgn val="ctr"/>
        <c:lblOffset val="100"/>
        <c:noMultiLvlLbl val="0"/>
      </c:catAx>
      <c:valAx>
        <c:axId val="207822208"/>
        <c:scaling>
          <c:orientation val="minMax"/>
          <c:max val="50"/>
          <c:min val="4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782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'RawData(2015)'!$D$254</c:f>
              <c:strCache>
                <c:ptCount val="1"/>
                <c:pt idx="0">
                  <c:v>AVERAGE OVER PAR</c:v>
                </c:pt>
              </c:strCache>
            </c:strRef>
          </c:tx>
          <c:cat>
            <c:strRef>
              <c:f>'RawData(2015)'!$F$252:$N$252</c:f>
              <c:strCache>
                <c:ptCount val="9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</c:strCache>
            </c:strRef>
          </c:cat>
          <c:val>
            <c:numRef>
              <c:f>'RawData(2015)'!$F$254:$N$254</c:f>
              <c:numCache>
                <c:formatCode>0.00</c:formatCode>
                <c:ptCount val="9"/>
                <c:pt idx="0">
                  <c:v>1.3949579831932777</c:v>
                </c:pt>
                <c:pt idx="1">
                  <c:v>1.0504201680672267</c:v>
                </c:pt>
                <c:pt idx="2">
                  <c:v>1.4117647058823533</c:v>
                </c:pt>
                <c:pt idx="3">
                  <c:v>1.7563025210084033</c:v>
                </c:pt>
                <c:pt idx="4">
                  <c:v>1.0042016806722689</c:v>
                </c:pt>
                <c:pt idx="5">
                  <c:v>1.2352941176470589</c:v>
                </c:pt>
                <c:pt idx="6">
                  <c:v>1.2436974789915967</c:v>
                </c:pt>
                <c:pt idx="7">
                  <c:v>1.5588235294117645</c:v>
                </c:pt>
                <c:pt idx="8">
                  <c:v>1.2226890756302522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5-48BA-92B9-3F7BDC1F7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24384"/>
        <c:axId val="207825920"/>
      </c:lineChart>
      <c:catAx>
        <c:axId val="20782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825920"/>
        <c:crosses val="autoZero"/>
        <c:auto val="1"/>
        <c:lblAlgn val="ctr"/>
        <c:lblOffset val="100"/>
        <c:noMultiLvlLbl val="0"/>
      </c:catAx>
      <c:valAx>
        <c:axId val="207825920"/>
        <c:scaling>
          <c:orientation val="minMax"/>
          <c:max val="2"/>
          <c:min val="0.8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782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'RawData(2015)'!$Q$250</c:f>
          <c:strCache>
            <c:ptCount val="1"/>
            <c:pt idx="0">
              <c:v>Weekly League Average</c:v>
            </c:pt>
          </c:strCache>
        </c:strRef>
      </c:tx>
      <c:layout>
        <c:manualLayout>
          <c:xMode val="edge"/>
          <c:yMode val="edge"/>
          <c:x val="0.28936666357630308"/>
          <c:y val="1.9289744345632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26416046420854"/>
          <c:y val="0.18844963841906609"/>
          <c:w val="0.85377112983535641"/>
          <c:h val="0.62192227120945331"/>
        </c:manualLayout>
      </c:layout>
      <c:lineChart>
        <c:grouping val="standard"/>
        <c:varyColors val="0"/>
        <c:ser>
          <c:idx val="0"/>
          <c:order val="0"/>
          <c:tx>
            <c:strRef>
              <c:f>'RawData(2015)'!$R$251</c:f>
              <c:strCache>
                <c:ptCount val="1"/>
                <c:pt idx="0">
                  <c:v>2014</c:v>
                </c:pt>
              </c:strCache>
            </c:strRef>
          </c:tx>
          <c:trendline>
            <c:trendlineType val="linear"/>
            <c:dispRSqr val="0"/>
            <c:dispEq val="0"/>
          </c:trendline>
          <c:val>
            <c:numRef>
              <c:f>'RawData(2015)'!$R$252:$R$269</c:f>
              <c:numCache>
                <c:formatCode>0.00</c:formatCode>
                <c:ptCount val="18"/>
                <c:pt idx="0">
                  <c:v>49.18181818181818</c:v>
                </c:pt>
                <c:pt idx="1">
                  <c:v>48.3125</c:v>
                </c:pt>
                <c:pt idx="2">
                  <c:v>47.357142857142854</c:v>
                </c:pt>
                <c:pt idx="3">
                  <c:v>47.333333333333336</c:v>
                </c:pt>
                <c:pt idx="4">
                  <c:v>48.916666666666664</c:v>
                </c:pt>
                <c:pt idx="5">
                  <c:v>48.153846153846153</c:v>
                </c:pt>
                <c:pt idx="6">
                  <c:v>45</c:v>
                </c:pt>
                <c:pt idx="7">
                  <c:v>46.416666666666664</c:v>
                </c:pt>
                <c:pt idx="8">
                  <c:v>46.5</c:v>
                </c:pt>
                <c:pt idx="9">
                  <c:v>45.583333333333336</c:v>
                </c:pt>
                <c:pt idx="10">
                  <c:v>46.785714285714285</c:v>
                </c:pt>
                <c:pt idx="11">
                  <c:v>43.545454545454547</c:v>
                </c:pt>
                <c:pt idx="12">
                  <c:v>48.230769230769234</c:v>
                </c:pt>
                <c:pt idx="13">
                  <c:v>48.142857142857146</c:v>
                </c:pt>
                <c:pt idx="14">
                  <c:v>44.5625</c:v>
                </c:pt>
                <c:pt idx="15">
                  <c:v>47.315789473684212</c:v>
                </c:pt>
                <c:pt idx="16">
                  <c:v>44</c:v>
                </c:pt>
                <c:pt idx="17">
                  <c:v>47.1875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8-4E9E-BC92-C7A7DC0C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63648"/>
        <c:axId val="205965568"/>
      </c:lineChart>
      <c:catAx>
        <c:axId val="205963648"/>
        <c:scaling>
          <c:orientation val="minMax"/>
        </c:scaling>
        <c:delete val="0"/>
        <c:axPos val="b"/>
        <c:title>
          <c:tx>
            <c:strRef>
              <c:f>'RawData(2015)'!$Q$251</c:f>
              <c:strCache>
                <c:ptCount val="1"/>
                <c:pt idx="0">
                  <c:v>Week</c:v>
                </c:pt>
              </c:strCache>
            </c:strRef>
          </c:tx>
          <c:overlay val="0"/>
        </c:title>
        <c:majorTickMark val="out"/>
        <c:minorTickMark val="none"/>
        <c:tickLblPos val="nextTo"/>
        <c:crossAx val="205965568"/>
        <c:crosses val="autoZero"/>
        <c:auto val="1"/>
        <c:lblAlgn val="ctr"/>
        <c:lblOffset val="100"/>
        <c:noMultiLvlLbl val="0"/>
      </c:catAx>
      <c:valAx>
        <c:axId val="205965568"/>
        <c:scaling>
          <c:orientation val="minMax"/>
          <c:max val="50"/>
          <c:min val="43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596364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'RawData(2014)'!$D$235</c:f>
              <c:strCache>
                <c:ptCount val="1"/>
                <c:pt idx="0">
                  <c:v>AVERAGE OVER PAR</c:v>
                </c:pt>
              </c:strCache>
            </c:strRef>
          </c:tx>
          <c:cat>
            <c:strRef>
              <c:f>'RawData(2014)'!$F$233:$N$233</c:f>
              <c:strCache>
                <c:ptCount val="9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</c:strCache>
            </c:strRef>
          </c:cat>
          <c:val>
            <c:numRef>
              <c:f>'RawData(2014)'!$F$235:$N$235</c:f>
              <c:numCache>
                <c:formatCode>0.00</c:formatCode>
                <c:ptCount val="9"/>
                <c:pt idx="0">
                  <c:v>1.532994923857868</c:v>
                </c:pt>
                <c:pt idx="1">
                  <c:v>0.9796954314720816</c:v>
                </c:pt>
                <c:pt idx="2">
                  <c:v>1.3147208121827409</c:v>
                </c:pt>
                <c:pt idx="3">
                  <c:v>1.9086294416243659</c:v>
                </c:pt>
                <c:pt idx="4">
                  <c:v>1.0406091370558377</c:v>
                </c:pt>
                <c:pt idx="5">
                  <c:v>1.2284263959390866</c:v>
                </c:pt>
                <c:pt idx="6">
                  <c:v>1.1472081218274113</c:v>
                </c:pt>
                <c:pt idx="7">
                  <c:v>1.6598984771573608</c:v>
                </c:pt>
                <c:pt idx="8">
                  <c:v>1.2690355329949234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6-4470-9CCE-9A382A4A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37152"/>
        <c:axId val="209938688"/>
      </c:lineChart>
      <c:catAx>
        <c:axId val="20993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938688"/>
        <c:crosses val="autoZero"/>
        <c:auto val="1"/>
        <c:lblAlgn val="ctr"/>
        <c:lblOffset val="100"/>
        <c:noMultiLvlLbl val="0"/>
      </c:catAx>
      <c:valAx>
        <c:axId val="209938688"/>
        <c:scaling>
          <c:orientation val="minMax"/>
          <c:max val="2"/>
          <c:min val="0.8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3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'RawData(2014)'!$Q$231</c:f>
          <c:strCache>
            <c:ptCount val="1"/>
            <c:pt idx="0">
              <c:v>Weekly League Average</c:v>
            </c:pt>
          </c:strCache>
        </c:strRef>
      </c:tx>
      <c:layout>
        <c:manualLayout>
          <c:xMode val="edge"/>
          <c:yMode val="edge"/>
          <c:x val="0.28936666357630308"/>
          <c:y val="1.9289744345632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26416046420854"/>
          <c:y val="0.18844963841906609"/>
          <c:w val="0.85377112983535641"/>
          <c:h val="0.62192227120945331"/>
        </c:manualLayout>
      </c:layout>
      <c:lineChart>
        <c:grouping val="standard"/>
        <c:varyColors val="0"/>
        <c:ser>
          <c:idx val="0"/>
          <c:order val="0"/>
          <c:tx>
            <c:strRef>
              <c:f>'RawData(2014)'!$R$232</c:f>
              <c:strCache>
                <c:ptCount val="1"/>
                <c:pt idx="0">
                  <c:v>2014</c:v>
                </c:pt>
              </c:strCache>
            </c:strRef>
          </c:tx>
          <c:trendline>
            <c:trendlineType val="linear"/>
            <c:dispRSqr val="0"/>
            <c:dispEq val="0"/>
          </c:trendline>
          <c:val>
            <c:numRef>
              <c:f>'RawData(2014)'!$R$233:$R$247</c:f>
              <c:numCache>
                <c:formatCode>0.00</c:formatCode>
                <c:ptCount val="15"/>
                <c:pt idx="0">
                  <c:v>47.9</c:v>
                </c:pt>
                <c:pt idx="1">
                  <c:v>45.846153846153847</c:v>
                </c:pt>
                <c:pt idx="2">
                  <c:v>46.7</c:v>
                </c:pt>
                <c:pt idx="3">
                  <c:v>46.92307692307692</c:v>
                </c:pt>
                <c:pt idx="4">
                  <c:v>46.785714285714285</c:v>
                </c:pt>
                <c:pt idx="5">
                  <c:v>49</c:v>
                </c:pt>
                <c:pt idx="6">
                  <c:v>48.0625</c:v>
                </c:pt>
                <c:pt idx="7">
                  <c:v>46.07692307692308</c:v>
                </c:pt>
                <c:pt idx="8">
                  <c:v>47.428571428571431</c:v>
                </c:pt>
                <c:pt idx="9">
                  <c:v>46.352941176470587</c:v>
                </c:pt>
                <c:pt idx="10">
                  <c:v>47.53846153846154</c:v>
                </c:pt>
                <c:pt idx="11">
                  <c:v>48</c:v>
                </c:pt>
                <c:pt idx="12">
                  <c:v>47.75</c:v>
                </c:pt>
                <c:pt idx="13">
                  <c:v>46.81818181818182</c:v>
                </c:pt>
                <c:pt idx="14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E-4B10-A9AB-EFFDB5222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58016"/>
        <c:axId val="209959936"/>
      </c:lineChart>
      <c:catAx>
        <c:axId val="209958016"/>
        <c:scaling>
          <c:orientation val="minMax"/>
        </c:scaling>
        <c:delete val="0"/>
        <c:axPos val="b"/>
        <c:title>
          <c:tx>
            <c:strRef>
              <c:f>'RawData(2014)'!$Q$232</c:f>
              <c:strCache>
                <c:ptCount val="1"/>
                <c:pt idx="0">
                  <c:v>Week</c:v>
                </c:pt>
              </c:strCache>
            </c:strRef>
          </c:tx>
          <c:overlay val="0"/>
        </c:title>
        <c:majorTickMark val="out"/>
        <c:minorTickMark val="none"/>
        <c:tickLblPos val="nextTo"/>
        <c:crossAx val="209959936"/>
        <c:crosses val="autoZero"/>
        <c:auto val="1"/>
        <c:lblAlgn val="ctr"/>
        <c:lblOffset val="100"/>
        <c:noMultiLvlLbl val="0"/>
      </c:catAx>
      <c:valAx>
        <c:axId val="209959936"/>
        <c:scaling>
          <c:orientation val="minMax"/>
          <c:max val="49"/>
          <c:min val="4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58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'RawData(2013)'!$D$221</c:f>
              <c:strCache>
                <c:ptCount val="1"/>
                <c:pt idx="0">
                  <c:v>AVERAGE OVER PAR</c:v>
                </c:pt>
              </c:strCache>
            </c:strRef>
          </c:tx>
          <c:cat>
            <c:strRef>
              <c:f>'RawData(2013)'!$F$219:$N$219</c:f>
              <c:strCache>
                <c:ptCount val="9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</c:strCache>
            </c:strRef>
          </c:cat>
          <c:val>
            <c:numRef>
              <c:f>'RawData(2013)'!$F$221:$N$221</c:f>
              <c:numCache>
                <c:formatCode>0.00</c:formatCode>
                <c:ptCount val="9"/>
                <c:pt idx="0">
                  <c:v>1.4519230769230766</c:v>
                </c:pt>
                <c:pt idx="1">
                  <c:v>0.9375</c:v>
                </c:pt>
                <c:pt idx="2">
                  <c:v>1.3798076923076925</c:v>
                </c:pt>
                <c:pt idx="3">
                  <c:v>1.7740384615384617</c:v>
                </c:pt>
                <c:pt idx="4">
                  <c:v>0.98557692307692335</c:v>
                </c:pt>
                <c:pt idx="5">
                  <c:v>1.2980769230769234</c:v>
                </c:pt>
                <c:pt idx="6">
                  <c:v>1.3125</c:v>
                </c:pt>
                <c:pt idx="7">
                  <c:v>1.4807692307692308</c:v>
                </c:pt>
                <c:pt idx="8">
                  <c:v>1.0769230769230766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EF-48A0-96C9-9273AD5E8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78816"/>
        <c:axId val="210180352"/>
      </c:lineChart>
      <c:catAx>
        <c:axId val="21017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180352"/>
        <c:crosses val="autoZero"/>
        <c:auto val="1"/>
        <c:lblAlgn val="ctr"/>
        <c:lblOffset val="100"/>
        <c:noMultiLvlLbl val="0"/>
      </c:catAx>
      <c:valAx>
        <c:axId val="210180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78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'RawData(2013)'!$A$217</c:f>
          <c:strCache>
            <c:ptCount val="1"/>
            <c:pt idx="0">
              <c:v>Weekly League Average</c:v>
            </c:pt>
          </c:strCache>
        </c:strRef>
      </c:tx>
      <c:layout>
        <c:manualLayout>
          <c:xMode val="edge"/>
          <c:yMode val="edge"/>
          <c:x val="0.28936666357630308"/>
          <c:y val="1.9289744345632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26416046420854"/>
          <c:y val="0.18844963841906609"/>
          <c:w val="0.85377112983535641"/>
          <c:h val="0.62192227120945331"/>
        </c:manualLayout>
      </c:layout>
      <c:lineChart>
        <c:grouping val="standard"/>
        <c:varyColors val="0"/>
        <c:ser>
          <c:idx val="0"/>
          <c:order val="0"/>
          <c:tx>
            <c:strRef>
              <c:f>'RawData(2013)'!$B$218</c:f>
              <c:strCache>
                <c:ptCount val="1"/>
                <c:pt idx="0">
                  <c:v>Avg</c:v>
                </c:pt>
              </c:strCache>
            </c:strRef>
          </c:tx>
          <c:trendline>
            <c:trendlineType val="linear"/>
            <c:dispRSqr val="0"/>
            <c:dispEq val="0"/>
          </c:trendline>
          <c:val>
            <c:numRef>
              <c:f>'RawData(2013)'!$B$219:$B$234</c:f>
              <c:numCache>
                <c:formatCode>0.00</c:formatCode>
                <c:ptCount val="16"/>
                <c:pt idx="0">
                  <c:v>47.46153846153846</c:v>
                </c:pt>
                <c:pt idx="1">
                  <c:v>47.714285714285715</c:v>
                </c:pt>
                <c:pt idx="2">
                  <c:v>47.571428571428569</c:v>
                </c:pt>
                <c:pt idx="3">
                  <c:v>47</c:v>
                </c:pt>
                <c:pt idx="4">
                  <c:v>45.714285714285715</c:v>
                </c:pt>
                <c:pt idx="5">
                  <c:v>47.5</c:v>
                </c:pt>
                <c:pt idx="6">
                  <c:v>47.428571428571431</c:v>
                </c:pt>
                <c:pt idx="7">
                  <c:v>46.444444444444443</c:v>
                </c:pt>
                <c:pt idx="8">
                  <c:v>46.769230769230766</c:v>
                </c:pt>
                <c:pt idx="9">
                  <c:v>44.384615384615387</c:v>
                </c:pt>
                <c:pt idx="10">
                  <c:v>47.363636363636367</c:v>
                </c:pt>
                <c:pt idx="11">
                  <c:v>43.454545454545453</c:v>
                </c:pt>
                <c:pt idx="12">
                  <c:v>47.533333333333331</c:v>
                </c:pt>
                <c:pt idx="13">
                  <c:v>47.0625</c:v>
                </c:pt>
                <c:pt idx="14">
                  <c:v>47.666666666666664</c:v>
                </c:pt>
                <c:pt idx="15">
                  <c:v>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1-455C-99F9-F55D4BBE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05696"/>
        <c:axId val="210207872"/>
      </c:lineChart>
      <c:catAx>
        <c:axId val="210205696"/>
        <c:scaling>
          <c:orientation val="minMax"/>
        </c:scaling>
        <c:delete val="0"/>
        <c:axPos val="b"/>
        <c:title>
          <c:tx>
            <c:strRef>
              <c:f>'RawData(2013)'!$A$218</c:f>
              <c:strCache>
                <c:ptCount val="1"/>
                <c:pt idx="0">
                  <c:v>Week</c:v>
                </c:pt>
              </c:strCache>
            </c:strRef>
          </c:tx>
          <c:overlay val="0"/>
        </c:title>
        <c:majorTickMark val="out"/>
        <c:minorTickMark val="none"/>
        <c:tickLblPos val="nextTo"/>
        <c:crossAx val="210207872"/>
        <c:crosses val="autoZero"/>
        <c:auto val="1"/>
        <c:lblAlgn val="ctr"/>
        <c:lblOffset val="100"/>
        <c:noMultiLvlLbl val="0"/>
      </c:catAx>
      <c:valAx>
        <c:axId val="210207872"/>
        <c:scaling>
          <c:orientation val="minMax"/>
          <c:max val="48"/>
          <c:min val="43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05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8211888763035"/>
          <c:y val="0.5133842853463525"/>
          <c:w val="0.19082484491077584"/>
          <c:h val="0.26596867374179067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'RawData(2012)'!$D$147</c:f>
              <c:strCache>
                <c:ptCount val="1"/>
                <c:pt idx="0">
                  <c:v>AVERAGE OVER PAR</c:v>
                </c:pt>
              </c:strCache>
            </c:strRef>
          </c:tx>
          <c:cat>
            <c:strRef>
              <c:f>'RawData(2012)'!$F$145:$N$145</c:f>
              <c:strCache>
                <c:ptCount val="9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</c:strCache>
            </c:strRef>
          </c:cat>
          <c:val>
            <c:numRef>
              <c:f>'RawData(2012)'!$F$147:$N$147</c:f>
              <c:numCache>
                <c:formatCode>General</c:formatCode>
                <c:ptCount val="9"/>
                <c:pt idx="0">
                  <c:v>1.4666666666666668</c:v>
                </c:pt>
                <c:pt idx="1">
                  <c:v>0.87407407407407423</c:v>
                </c:pt>
                <c:pt idx="2">
                  <c:v>1.4888888888888889</c:v>
                </c:pt>
                <c:pt idx="3">
                  <c:v>2.0814814814814815</c:v>
                </c:pt>
                <c:pt idx="4">
                  <c:v>0.8074074074074078</c:v>
                </c:pt>
                <c:pt idx="5">
                  <c:v>1.3037037037037038</c:v>
                </c:pt>
                <c:pt idx="6">
                  <c:v>1.2444444444444445</c:v>
                </c:pt>
                <c:pt idx="7">
                  <c:v>1.5777777777777775</c:v>
                </c:pt>
                <c:pt idx="8">
                  <c:v>1.2740740740740737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0-472A-B21D-D0D49A6C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42464"/>
        <c:axId val="208212352"/>
      </c:lineChart>
      <c:catAx>
        <c:axId val="18414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212352"/>
        <c:crosses val="autoZero"/>
        <c:auto val="1"/>
        <c:lblAlgn val="ctr"/>
        <c:lblOffset val="100"/>
        <c:noMultiLvlLbl val="0"/>
      </c:catAx>
      <c:valAx>
        <c:axId val="208212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14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6.emf"/><Relationship Id="rId1" Type="http://schemas.openxmlformats.org/officeDocument/2006/relationships/image" Target="../media/image12.emf"/><Relationship Id="rId4" Type="http://schemas.openxmlformats.org/officeDocument/2006/relationships/image" Target="../media/image8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4" Type="http://schemas.openxmlformats.org/officeDocument/2006/relationships/image" Target="../media/image18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199817</xdr:colOff>
      <xdr:row>79</xdr:row>
      <xdr:rowOff>141767</xdr:rowOff>
    </xdr:from>
    <xdr:to>
      <xdr:col>10</xdr:col>
      <xdr:colOff>155442</xdr:colOff>
      <xdr:row>94</xdr:row>
      <xdr:rowOff>150562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54" t="1146" r="1155" b="1183"/>
        <a:stretch/>
      </xdr:blipFill>
      <xdr:spPr>
        <a:xfrm>
          <a:off x="2800142" y="11333642"/>
          <a:ext cx="2070175" cy="2464998"/>
        </a:xfrm>
        <a:prstGeom prst="rect">
          <a:avLst/>
        </a:prstGeom>
      </xdr:spPr>
    </xdr:pic>
    <xdr:clientData/>
  </xdr:twoCellAnchor>
  <xdr:twoCellAnchor>
    <xdr:from>
      <xdr:col>19</xdr:col>
      <xdr:colOff>99392</xdr:colOff>
      <xdr:row>32</xdr:row>
      <xdr:rowOff>122997</xdr:rowOff>
    </xdr:from>
    <xdr:to>
      <xdr:col>19</xdr:col>
      <xdr:colOff>331305</xdr:colOff>
      <xdr:row>47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90892" y="6028497"/>
          <a:ext cx="231913" cy="1732307"/>
        </a:xfrm>
        <a:prstGeom prst="rightBrace">
          <a:avLst>
            <a:gd name="adj1" fmla="val 83333"/>
            <a:gd name="adj2" fmla="val 50000"/>
          </a:avLst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19</xdr:col>
      <xdr:colOff>372718</xdr:colOff>
      <xdr:row>37</xdr:row>
      <xdr:rowOff>0</xdr:rowOff>
    </xdr:from>
    <xdr:ext cx="2077107" cy="60901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64218" y="6766891"/>
          <a:ext cx="207710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Hide/unhide</a:t>
          </a:r>
          <a:r>
            <a:rPr lang="en-US" sz="1100" baseline="0"/>
            <a:t> rows based on</a:t>
          </a:r>
        </a:p>
        <a:p>
          <a:r>
            <a:rPr lang="en-US" sz="1100" baseline="0"/>
            <a:t>who is/isn't in to avoid managing</a:t>
          </a:r>
        </a:p>
        <a:p>
          <a:r>
            <a:rPr lang="en-US" sz="1100" baseline="0"/>
            <a:t>conditional formatting...</a:t>
          </a:r>
          <a:endParaRPr lang="en-US" sz="1100"/>
        </a:p>
      </xdr:txBody>
    </xdr:sp>
    <xdr:clientData/>
  </xdr:oneCellAnchor>
  <xdr:twoCellAnchor editAs="oneCell">
    <xdr:from>
      <xdr:col>10</xdr:col>
      <xdr:colOff>266700</xdr:colOff>
      <xdr:row>79</xdr:row>
      <xdr:rowOff>152400</xdr:rowOff>
    </xdr:from>
    <xdr:to>
      <xdr:col>15</xdr:col>
      <xdr:colOff>209550</xdr:colOff>
      <xdr:row>96</xdr:row>
      <xdr:rowOff>113862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2553950"/>
          <a:ext cx="1962150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143560</xdr:colOff>
      <xdr:row>29</xdr:row>
      <xdr:rowOff>99394</xdr:rowOff>
    </xdr:from>
    <xdr:to>
      <xdr:col>19</xdr:col>
      <xdr:colOff>552098</xdr:colOff>
      <xdr:row>30</xdr:row>
      <xdr:rowOff>74545</xdr:rowOff>
    </xdr:to>
    <xdr:sp macro="" textlink="">
      <xdr:nvSpPr>
        <xdr:cNvPr id="17" name="Oval 5">
          <a:extLst>
            <a:ext uri="{FF2B5EF4-FFF2-40B4-BE49-F238E27FC236}">
              <a16:creationId xmlns:a16="http://schemas.microsoft.com/office/drawing/2014/main" id="{02C59DB0-E579-45AE-90D1-440727872120}"/>
            </a:ext>
          </a:extLst>
        </xdr:cNvPr>
        <xdr:cNvSpPr/>
      </xdr:nvSpPr>
      <xdr:spPr>
        <a:xfrm>
          <a:off x="8393038" y="5499655"/>
          <a:ext cx="408538" cy="14908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5</xdr:col>
      <xdr:colOff>11040</xdr:colOff>
      <xdr:row>44</xdr:row>
      <xdr:rowOff>8285</xdr:rowOff>
    </xdr:from>
    <xdr:to>
      <xdr:col>5</xdr:col>
      <xdr:colOff>419578</xdr:colOff>
      <xdr:row>44</xdr:row>
      <xdr:rowOff>157369</xdr:rowOff>
    </xdr:to>
    <xdr:sp macro="" textlink="">
      <xdr:nvSpPr>
        <xdr:cNvPr id="9" name="Oval 5">
          <a:extLst>
            <a:ext uri="{FF2B5EF4-FFF2-40B4-BE49-F238E27FC236}">
              <a16:creationId xmlns:a16="http://schemas.microsoft.com/office/drawing/2014/main" id="{1B8D818D-DE95-40A5-A7B2-92331FD1DAD4}"/>
            </a:ext>
          </a:extLst>
        </xdr:cNvPr>
        <xdr:cNvSpPr/>
      </xdr:nvSpPr>
      <xdr:spPr>
        <a:xfrm>
          <a:off x="2620062" y="6915981"/>
          <a:ext cx="408538" cy="14908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20</xdr:col>
      <xdr:colOff>276081</xdr:colOff>
      <xdr:row>29</xdr:row>
      <xdr:rowOff>24852</xdr:rowOff>
    </xdr:from>
    <xdr:to>
      <xdr:col>20</xdr:col>
      <xdr:colOff>684619</xdr:colOff>
      <xdr:row>30</xdr:row>
      <xdr:rowOff>3</xdr:rowOff>
    </xdr:to>
    <xdr:sp macro="" textlink="">
      <xdr:nvSpPr>
        <xdr:cNvPr id="10" name="Oval 5">
          <a:extLst>
            <a:ext uri="{FF2B5EF4-FFF2-40B4-BE49-F238E27FC236}">
              <a16:creationId xmlns:a16="http://schemas.microsoft.com/office/drawing/2014/main" id="{22A17C2E-F1E0-43B2-8DBB-9AF20E1B2FBD}"/>
            </a:ext>
          </a:extLst>
        </xdr:cNvPr>
        <xdr:cNvSpPr/>
      </xdr:nvSpPr>
      <xdr:spPr>
        <a:xfrm>
          <a:off x="9461494" y="5425113"/>
          <a:ext cx="408538" cy="14908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11039</xdr:colOff>
      <xdr:row>35</xdr:row>
      <xdr:rowOff>8286</xdr:rowOff>
    </xdr:from>
    <xdr:to>
      <xdr:col>8</xdr:col>
      <xdr:colOff>419577</xdr:colOff>
      <xdr:row>35</xdr:row>
      <xdr:rowOff>157372</xdr:rowOff>
    </xdr:to>
    <xdr:sp macro="" textlink="">
      <xdr:nvSpPr>
        <xdr:cNvPr id="11" name="Oval 5">
          <a:extLst>
            <a:ext uri="{FF2B5EF4-FFF2-40B4-BE49-F238E27FC236}">
              <a16:creationId xmlns:a16="http://schemas.microsoft.com/office/drawing/2014/main" id="{763838BF-9008-4B50-9390-7781D69D7EFB}"/>
            </a:ext>
          </a:extLst>
        </xdr:cNvPr>
        <xdr:cNvSpPr/>
      </xdr:nvSpPr>
      <xdr:spPr>
        <a:xfrm>
          <a:off x="3845887" y="6087721"/>
          <a:ext cx="408538" cy="14908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12</xdr:col>
      <xdr:colOff>19321</xdr:colOff>
      <xdr:row>46</xdr:row>
      <xdr:rowOff>8286</xdr:rowOff>
    </xdr:from>
    <xdr:to>
      <xdr:col>12</xdr:col>
      <xdr:colOff>427859</xdr:colOff>
      <xdr:row>46</xdr:row>
      <xdr:rowOff>157372</xdr:rowOff>
    </xdr:to>
    <xdr:sp macro="" textlink="">
      <xdr:nvSpPr>
        <xdr:cNvPr id="12" name="Oval 5">
          <a:extLst>
            <a:ext uri="{FF2B5EF4-FFF2-40B4-BE49-F238E27FC236}">
              <a16:creationId xmlns:a16="http://schemas.microsoft.com/office/drawing/2014/main" id="{68AA4A97-9861-451A-B649-2BCFF2A3430B}"/>
            </a:ext>
          </a:extLst>
        </xdr:cNvPr>
        <xdr:cNvSpPr/>
      </xdr:nvSpPr>
      <xdr:spPr>
        <a:xfrm>
          <a:off x="5527256" y="7081634"/>
          <a:ext cx="408538" cy="14908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441734</xdr:colOff>
      <xdr:row>41</xdr:row>
      <xdr:rowOff>16569</xdr:rowOff>
    </xdr:from>
    <xdr:to>
      <xdr:col>10</xdr:col>
      <xdr:colOff>403011</xdr:colOff>
      <xdr:row>42</xdr:row>
      <xdr:rowOff>3</xdr:rowOff>
    </xdr:to>
    <xdr:sp macro="" textlink="">
      <xdr:nvSpPr>
        <xdr:cNvPr id="13" name="Oval 5">
          <a:extLst>
            <a:ext uri="{FF2B5EF4-FFF2-40B4-BE49-F238E27FC236}">
              <a16:creationId xmlns:a16="http://schemas.microsoft.com/office/drawing/2014/main" id="{031DC307-DA36-487A-9751-82075C6EB4B0}"/>
            </a:ext>
          </a:extLst>
        </xdr:cNvPr>
        <xdr:cNvSpPr/>
      </xdr:nvSpPr>
      <xdr:spPr>
        <a:xfrm>
          <a:off x="4723843" y="6924265"/>
          <a:ext cx="408538" cy="14908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5079" name="Rectangle 2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SpPr>
          <a:spLocks noChangeArrowheads="1"/>
        </xdr:cNvSpPr>
      </xdr:nvSpPr>
      <xdr:spPr bwMode="auto">
        <a:xfrm flipH="1" flipV="1">
          <a:off x="3467100" y="9906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98</xdr:row>
          <xdr:rowOff>76200</xdr:rowOff>
        </xdr:from>
        <xdr:to>
          <xdr:col>22</xdr:col>
          <xdr:colOff>118534</xdr:colOff>
          <xdr:row>115</xdr:row>
          <xdr:rowOff>65617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01:$C$117" spid="_x0000_s67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43450" y="9834033"/>
              <a:ext cx="1989667" cy="275166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117</xdr:col>
      <xdr:colOff>244475</xdr:colOff>
      <xdr:row>22</xdr:row>
      <xdr:rowOff>1057</xdr:rowOff>
    </xdr:from>
    <xdr:to>
      <xdr:col>119</xdr:col>
      <xdr:colOff>94107</xdr:colOff>
      <xdr:row>27</xdr:row>
      <xdr:rowOff>71415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6191825" y="4087282"/>
          <a:ext cx="478282" cy="1175258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120</xdr:col>
      <xdr:colOff>254000</xdr:colOff>
      <xdr:row>22</xdr:row>
      <xdr:rowOff>1057</xdr:rowOff>
    </xdr:from>
    <xdr:to>
      <xdr:col>122</xdr:col>
      <xdr:colOff>103632</xdr:colOff>
      <xdr:row>27</xdr:row>
      <xdr:rowOff>71415</xdr:rowOff>
    </xdr:to>
    <xdr:sp macro="" textlink="">
      <xdr:nvSpPr>
        <xdr:cNvPr id="4" name="Up Arrow 1">
          <a:extLst>
            <a:ext uri="{FF2B5EF4-FFF2-40B4-BE49-F238E27FC236}">
              <a16:creationId xmlns:a16="http://schemas.microsoft.com/office/drawing/2014/main" id="{41AEE332-3EDD-4E95-B3CF-AAF44A7E2928}"/>
            </a:ext>
          </a:extLst>
        </xdr:cNvPr>
        <xdr:cNvSpPr/>
      </xdr:nvSpPr>
      <xdr:spPr>
        <a:xfrm>
          <a:off x="37144325" y="3915832"/>
          <a:ext cx="478282" cy="984758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311</xdr:row>
      <xdr:rowOff>90487</xdr:rowOff>
    </xdr:from>
    <xdr:to>
      <xdr:col>14</xdr:col>
      <xdr:colOff>581025</xdr:colOff>
      <xdr:row>322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17318</xdr:colOff>
      <xdr:row>324</xdr:row>
      <xdr:rowOff>26649</xdr:rowOff>
    </xdr:from>
    <xdr:to>
      <xdr:col>14</xdr:col>
      <xdr:colOff>597478</xdr:colOff>
      <xdr:row>334</xdr:row>
      <xdr:rowOff>162128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207065</xdr:colOff>
      <xdr:row>324</xdr:row>
      <xdr:rowOff>2879</xdr:rowOff>
    </xdr:from>
    <xdr:to>
      <xdr:col>15</xdr:col>
      <xdr:colOff>33562</xdr:colOff>
      <xdr:row>329</xdr:row>
      <xdr:rowOff>43628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6464990" y="61582004"/>
          <a:ext cx="1055222" cy="964674"/>
          <a:chOff x="10362363" y="13419668"/>
          <a:chExt cx="1057054" cy="952500"/>
        </a:xfrm>
      </xdr:grpSpPr>
      <xdr:sp macro="" textlink="">
        <xdr:nvSpPr>
          <xdr:cNvPr id="7" name="Explosion 1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10362363" y="13419668"/>
            <a:ext cx="1057054" cy="952500"/>
          </a:xfrm>
          <a:prstGeom prst="irregularSeal1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10530417" y="13620749"/>
            <a:ext cx="783168" cy="53975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>
                <a:solidFill>
                  <a:sysClr val="windowText" lastClr="000000"/>
                </a:solidFill>
              </a:rPr>
              <a:t>Avg Score: 46.9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301</xdr:row>
      <xdr:rowOff>90487</xdr:rowOff>
    </xdr:from>
    <xdr:to>
      <xdr:col>14</xdr:col>
      <xdr:colOff>581025</xdr:colOff>
      <xdr:row>312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370F6F-62B5-464B-B356-888A211F9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17318</xdr:colOff>
      <xdr:row>314</xdr:row>
      <xdr:rowOff>26649</xdr:rowOff>
    </xdr:from>
    <xdr:to>
      <xdr:col>14</xdr:col>
      <xdr:colOff>597478</xdr:colOff>
      <xdr:row>324</xdr:row>
      <xdr:rowOff>162128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A9BA2C-1EAB-4160-A52D-8231E6393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207065</xdr:colOff>
      <xdr:row>314</xdr:row>
      <xdr:rowOff>2879</xdr:rowOff>
    </xdr:from>
    <xdr:to>
      <xdr:col>15</xdr:col>
      <xdr:colOff>33562</xdr:colOff>
      <xdr:row>319</xdr:row>
      <xdr:rowOff>43628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342B04B-D187-417B-BA54-6470D460114D}"/>
            </a:ext>
          </a:extLst>
        </xdr:cNvPr>
        <xdr:cNvGrpSpPr/>
      </xdr:nvGrpSpPr>
      <xdr:grpSpPr>
        <a:xfrm>
          <a:off x="6448741" y="59763850"/>
          <a:ext cx="1047939" cy="959631"/>
          <a:chOff x="10362363" y="13419668"/>
          <a:chExt cx="1057054" cy="952500"/>
        </a:xfrm>
      </xdr:grpSpPr>
      <xdr:sp macro="" textlink="">
        <xdr:nvSpPr>
          <xdr:cNvPr id="5" name="Explosion 1 6">
            <a:extLst>
              <a:ext uri="{FF2B5EF4-FFF2-40B4-BE49-F238E27FC236}">
                <a16:creationId xmlns:a16="http://schemas.microsoft.com/office/drawing/2014/main" id="{4F2DA3D9-5A24-4E4D-872F-AC0FC138029E}"/>
              </a:ext>
            </a:extLst>
          </xdr:cNvPr>
          <xdr:cNvSpPr/>
        </xdr:nvSpPr>
        <xdr:spPr>
          <a:xfrm>
            <a:off x="10362363" y="13419668"/>
            <a:ext cx="1057054" cy="952500"/>
          </a:xfrm>
          <a:prstGeom prst="irregularSeal1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A857D490-2411-48F3-A85F-CC39693ABCD1}"/>
              </a:ext>
            </a:extLst>
          </xdr:cNvPr>
          <xdr:cNvSpPr/>
        </xdr:nvSpPr>
        <xdr:spPr>
          <a:xfrm>
            <a:off x="10530417" y="13620749"/>
            <a:ext cx="783168" cy="53975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>
                <a:solidFill>
                  <a:sysClr val="windowText" lastClr="000000"/>
                </a:solidFill>
              </a:rPr>
              <a:t>Avg Score: 46.9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283</xdr:row>
      <xdr:rowOff>90487</xdr:rowOff>
    </xdr:from>
    <xdr:to>
      <xdr:col>14</xdr:col>
      <xdr:colOff>581025</xdr:colOff>
      <xdr:row>294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17318</xdr:colOff>
      <xdr:row>296</xdr:row>
      <xdr:rowOff>26649</xdr:rowOff>
    </xdr:from>
    <xdr:to>
      <xdr:col>14</xdr:col>
      <xdr:colOff>597478</xdr:colOff>
      <xdr:row>306</xdr:row>
      <xdr:rowOff>162128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207065</xdr:colOff>
      <xdr:row>296</xdr:row>
      <xdr:rowOff>2879</xdr:rowOff>
    </xdr:from>
    <xdr:to>
      <xdr:col>15</xdr:col>
      <xdr:colOff>33562</xdr:colOff>
      <xdr:row>301</xdr:row>
      <xdr:rowOff>43628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6377608" y="56324618"/>
          <a:ext cx="1060606" cy="951836"/>
          <a:chOff x="10362363" y="13419668"/>
          <a:chExt cx="1057054" cy="952500"/>
        </a:xfrm>
      </xdr:grpSpPr>
      <xdr:sp macro="" textlink="">
        <xdr:nvSpPr>
          <xdr:cNvPr id="5" name="Explosion 1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10362363" y="13419668"/>
            <a:ext cx="1057054" cy="952500"/>
          </a:xfrm>
          <a:prstGeom prst="irregularSeal1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10530417" y="13620749"/>
            <a:ext cx="783168" cy="53975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>
                <a:solidFill>
                  <a:sysClr val="windowText" lastClr="000000"/>
                </a:solidFill>
              </a:rPr>
              <a:t>Avg Score: 46.9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257</xdr:row>
      <xdr:rowOff>90487</xdr:rowOff>
    </xdr:from>
    <xdr:to>
      <xdr:col>14</xdr:col>
      <xdr:colOff>581025</xdr:colOff>
      <xdr:row>268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17318</xdr:colOff>
      <xdr:row>270</xdr:row>
      <xdr:rowOff>26649</xdr:rowOff>
    </xdr:from>
    <xdr:to>
      <xdr:col>14</xdr:col>
      <xdr:colOff>597478</xdr:colOff>
      <xdr:row>280</xdr:row>
      <xdr:rowOff>162128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1911</xdr:colOff>
      <xdr:row>269</xdr:row>
      <xdr:rowOff>39513</xdr:rowOff>
    </xdr:from>
    <xdr:to>
      <xdr:col>15</xdr:col>
      <xdr:colOff>136139</xdr:colOff>
      <xdr:row>274</xdr:row>
      <xdr:rowOff>80262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6486238" y="51122821"/>
          <a:ext cx="1064747" cy="956614"/>
          <a:chOff x="10362363" y="13419668"/>
          <a:chExt cx="1057054" cy="952500"/>
        </a:xfrm>
      </xdr:grpSpPr>
      <xdr:sp macro="" textlink="">
        <xdr:nvSpPr>
          <xdr:cNvPr id="5" name="Explosion 1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10362363" y="13419668"/>
            <a:ext cx="1057054" cy="952500"/>
          </a:xfrm>
          <a:prstGeom prst="irregularSeal1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10530417" y="13620749"/>
            <a:ext cx="783168" cy="53975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>
                <a:solidFill>
                  <a:sysClr val="windowText" lastClr="000000"/>
                </a:solidFill>
              </a:rPr>
              <a:t>Avg Score: 46.1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238</xdr:row>
      <xdr:rowOff>90487</xdr:rowOff>
    </xdr:from>
    <xdr:to>
      <xdr:col>14</xdr:col>
      <xdr:colOff>581025</xdr:colOff>
      <xdr:row>249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17318</xdr:colOff>
      <xdr:row>251</xdr:row>
      <xdr:rowOff>26649</xdr:rowOff>
    </xdr:from>
    <xdr:to>
      <xdr:col>14</xdr:col>
      <xdr:colOff>597478</xdr:colOff>
      <xdr:row>261</xdr:row>
      <xdr:rowOff>162128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207065</xdr:colOff>
      <xdr:row>251</xdr:row>
      <xdr:rowOff>2879</xdr:rowOff>
    </xdr:from>
    <xdr:to>
      <xdr:col>15</xdr:col>
      <xdr:colOff>33562</xdr:colOff>
      <xdr:row>256</xdr:row>
      <xdr:rowOff>43628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6377608" y="47627879"/>
          <a:ext cx="1060606" cy="951836"/>
          <a:chOff x="10362363" y="13419668"/>
          <a:chExt cx="1057054" cy="952500"/>
        </a:xfrm>
      </xdr:grpSpPr>
      <xdr:sp macro="" textlink="">
        <xdr:nvSpPr>
          <xdr:cNvPr id="5" name="Explosion 1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/>
        </xdr:nvSpPr>
        <xdr:spPr>
          <a:xfrm>
            <a:off x="10362363" y="13419668"/>
            <a:ext cx="1057054" cy="952500"/>
          </a:xfrm>
          <a:prstGeom prst="irregularSeal1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10530417" y="13620749"/>
            <a:ext cx="783168" cy="53975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>
                <a:solidFill>
                  <a:sysClr val="windowText" lastClr="000000"/>
                </a:solidFill>
              </a:rPr>
              <a:t>Avg Score: 47.1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224</xdr:row>
      <xdr:rowOff>90487</xdr:rowOff>
    </xdr:from>
    <xdr:to>
      <xdr:col>14</xdr:col>
      <xdr:colOff>581025</xdr:colOff>
      <xdr:row>235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17318</xdr:colOff>
      <xdr:row>237</xdr:row>
      <xdr:rowOff>26649</xdr:rowOff>
    </xdr:from>
    <xdr:to>
      <xdr:col>14</xdr:col>
      <xdr:colOff>597478</xdr:colOff>
      <xdr:row>247</xdr:row>
      <xdr:rowOff>162128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147204</xdr:colOff>
      <xdr:row>240</xdr:row>
      <xdr:rowOff>155863</xdr:rowOff>
    </xdr:from>
    <xdr:to>
      <xdr:col>8</xdr:col>
      <xdr:colOff>232832</xdr:colOff>
      <xdr:row>246</xdr:row>
      <xdr:rowOff>17318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/>
      </xdr:nvGrpSpPr>
      <xdr:grpSpPr>
        <a:xfrm>
          <a:off x="4166754" y="8490238"/>
          <a:ext cx="1000028" cy="947305"/>
          <a:chOff x="10424584" y="13419668"/>
          <a:chExt cx="994833" cy="952500"/>
        </a:xfrm>
      </xdr:grpSpPr>
      <xdr:sp macro="" textlink="">
        <xdr:nvSpPr>
          <xdr:cNvPr id="5" name="Explosion 1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10424584" y="13419668"/>
            <a:ext cx="994833" cy="952500"/>
          </a:xfrm>
          <a:prstGeom prst="irregularSeal1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10530417" y="13620749"/>
            <a:ext cx="783168" cy="53975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>
                <a:solidFill>
                  <a:sysClr val="windowText" lastClr="000000"/>
                </a:solidFill>
              </a:rPr>
              <a:t>Avg Score: 47.1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150</xdr:row>
      <xdr:rowOff>90487</xdr:rowOff>
    </xdr:from>
    <xdr:to>
      <xdr:col>14</xdr:col>
      <xdr:colOff>581025</xdr:colOff>
      <xdr:row>161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200027</xdr:colOff>
      <xdr:row>20</xdr:row>
      <xdr:rowOff>44054</xdr:rowOff>
    </xdr:from>
    <xdr:ext cx="5239807" cy="80261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05F4812-1318-48D7-B868-FA67FF041AB1}"/>
            </a:ext>
          </a:extLst>
        </xdr:cNvPr>
        <xdr:cNvSpPr>
          <a:spLocks noChangeArrowheads="1"/>
        </xdr:cNvSpPr>
      </xdr:nvSpPr>
      <xdr:spPr bwMode="auto">
        <a:xfrm>
          <a:off x="2828927" y="4339829"/>
          <a:ext cx="5239807" cy="802612"/>
        </a:xfrm>
        <a:prstGeom prst="rect">
          <a:avLst/>
        </a:prstGeom>
        <a:solidFill>
          <a:srgbClr val="FFFF00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>
          <a:noAutofit/>
        </a:bodyPr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</a:t>
          </a:r>
          <a:r>
            <a:rPr lang="en-US" sz="1400" b="1" i="0" u="sng" strike="noStrike" baseline="0">
              <a:solidFill>
                <a:srgbClr val="000000"/>
              </a:solidFill>
              <a:latin typeface="Calibri"/>
              <a:cs typeface="Calibri"/>
            </a:rPr>
            <a:t>Summary/Notes:</a:t>
          </a:r>
          <a:endParaRPr lang="en-US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rtl="0"/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 $720 total prize money collected              </a:t>
          </a:r>
          <a:r>
            <a:rPr lang="en-US" sz="1100" b="0" i="0" baseline="0">
              <a:latin typeface="+mn-lt"/>
              <a:ea typeface="+mn-ea"/>
              <a:cs typeface="+mn-cs"/>
            </a:rPr>
            <a:t>• $1.11 paid per point	 (612 pts awarded)</a:t>
          </a:r>
          <a:endParaRPr lang="en-US" sz="11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 $10 paid for winning a half	                  </a:t>
          </a:r>
          <a:r>
            <a:rPr lang="en-US" sz="1100" b="0" i="0" baseline="0">
              <a:latin typeface="+mn-lt"/>
              <a:ea typeface="+mn-ea"/>
              <a:cs typeface="+mn-cs"/>
            </a:rPr>
            <a:t>• Total winnings rounded to nearest dollar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 $20 paid for winning the league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25</xdr:row>
          <xdr:rowOff>409386</xdr:rowOff>
        </xdr:from>
        <xdr:to>
          <xdr:col>12</xdr:col>
          <xdr:colOff>1012825</xdr:colOff>
          <xdr:row>58</xdr:row>
          <xdr:rowOff>133161</xdr:rowOff>
        </xdr:to>
        <xdr:pic>
          <xdr:nvPicPr>
            <xdr:cNvPr id="3" name="Picture 3">
              <a:extLst>
                <a:ext uri="{FF2B5EF4-FFF2-40B4-BE49-F238E27FC236}">
                  <a16:creationId xmlns:a16="http://schemas.microsoft.com/office/drawing/2014/main" id="{CA985C16-C44B-481D-A123-5AABF9FFEFA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eklyCalculations!$A$44:$AC$75" spid="_x0000_s934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1350" y="5495736"/>
              <a:ext cx="9553575" cy="63150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oneCellAnchor>
    <xdr:from>
      <xdr:col>3</xdr:col>
      <xdr:colOff>273844</xdr:colOff>
      <xdr:row>24</xdr:row>
      <xdr:rowOff>41672</xdr:rowOff>
    </xdr:from>
    <xdr:ext cx="5543312" cy="53065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40111A4-28A6-46C9-AAB8-C9B757A2C370}"/>
            </a:ext>
          </a:extLst>
        </xdr:cNvPr>
        <xdr:cNvSpPr txBox="1"/>
      </xdr:nvSpPr>
      <xdr:spPr>
        <a:xfrm>
          <a:off x="2483644" y="5118497"/>
          <a:ext cx="554331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 b="1">
              <a:solidFill>
                <a:sysClr val="windowText" lastClr="000000"/>
              </a:solidFill>
            </a:rPr>
            <a:t>2017 Tri-V Golf Individual Stats/Info</a:t>
          </a:r>
        </a:p>
      </xdr:txBody>
    </xdr:sp>
    <xdr:clientData/>
  </xdr:oneCellAnchor>
  <xdr:oneCellAnchor>
    <xdr:from>
      <xdr:col>2</xdr:col>
      <xdr:colOff>92869</xdr:colOff>
      <xdr:row>64</xdr:row>
      <xdr:rowOff>98293</xdr:rowOff>
    </xdr:from>
    <xdr:ext cx="3454600" cy="96898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110DAA2-96DB-4F8C-A3AF-143B671C1BE5}"/>
            </a:ext>
          </a:extLst>
        </xdr:cNvPr>
        <xdr:cNvSpPr txBox="1"/>
      </xdr:nvSpPr>
      <xdr:spPr>
        <a:xfrm>
          <a:off x="1035844" y="12918943"/>
          <a:ext cx="3454600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 b="1">
              <a:solidFill>
                <a:sysClr val="windowText" lastClr="000000"/>
              </a:solidFill>
            </a:rPr>
            <a:t>    </a:t>
          </a:r>
          <a:r>
            <a:rPr lang="en-US" sz="2800" b="1" baseline="0">
              <a:solidFill>
                <a:sysClr val="windowText" lastClr="000000"/>
              </a:solidFill>
            </a:rPr>
            <a:t> </a:t>
          </a:r>
          <a:r>
            <a:rPr lang="en-US" sz="2800" b="1">
              <a:solidFill>
                <a:sysClr val="windowText" lastClr="000000"/>
              </a:solidFill>
            </a:rPr>
            <a:t>2017 Tri-V Golf </a:t>
          </a:r>
        </a:p>
        <a:p>
          <a:r>
            <a:rPr lang="en-US" sz="2800" b="1">
              <a:solidFill>
                <a:sysClr val="windowText" lastClr="000000"/>
              </a:solidFill>
            </a:rPr>
            <a:t>Hickory Hill Stats/Info</a:t>
          </a:r>
        </a:p>
      </xdr:txBody>
    </xdr:sp>
    <xdr:clientData/>
  </xdr:oneCellAnchor>
  <xdr:twoCellAnchor editAs="oneCell">
    <xdr:from>
      <xdr:col>1</xdr:col>
      <xdr:colOff>69538</xdr:colOff>
      <xdr:row>20</xdr:row>
      <xdr:rowOff>150844</xdr:rowOff>
    </xdr:from>
    <xdr:to>
      <xdr:col>2</xdr:col>
      <xdr:colOff>1198319</xdr:colOff>
      <xdr:row>26</xdr:row>
      <xdr:rowOff>103127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A01AB4-88CF-4C15-8C32-EEA6163F80E2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9138" y="4446619"/>
          <a:ext cx="1462156" cy="13905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6</xdr:col>
      <xdr:colOff>236934</xdr:colOff>
      <xdr:row>56</xdr:row>
      <xdr:rowOff>161925</xdr:rowOff>
    </xdr:from>
    <xdr:to>
      <xdr:col>6</xdr:col>
      <xdr:colOff>557213</xdr:colOff>
      <xdr:row>71</xdr:row>
      <xdr:rowOff>133349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1F93B139-B1C3-42B9-ACBF-B4E141293C39}"/>
            </a:ext>
          </a:extLst>
        </xdr:cNvPr>
        <xdr:cNvSpPr/>
      </xdr:nvSpPr>
      <xdr:spPr>
        <a:xfrm>
          <a:off x="4494609" y="11458575"/>
          <a:ext cx="320279" cy="2828924"/>
        </a:xfrm>
        <a:prstGeom prst="leftBrace">
          <a:avLst>
            <a:gd name="adj1" fmla="val 52777"/>
            <a:gd name="adj2" fmla="val 71059"/>
          </a:avLst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178287</xdr:colOff>
      <xdr:row>56</xdr:row>
      <xdr:rowOff>96310</xdr:rowOff>
    </xdr:from>
    <xdr:to>
      <xdr:col>5</xdr:col>
      <xdr:colOff>644526</xdr:colOff>
      <xdr:row>62</xdr:row>
      <xdr:rowOff>85725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81EACDBF-F202-4FC2-8F7B-D759E6E9BBC6}"/>
            </a:ext>
          </a:extLst>
        </xdr:cNvPr>
        <xdr:cNvGrpSpPr/>
      </xdr:nvGrpSpPr>
      <xdr:grpSpPr>
        <a:xfrm>
          <a:off x="787887" y="11392960"/>
          <a:ext cx="3276114" cy="1132415"/>
          <a:chOff x="873612" y="11259610"/>
          <a:chExt cx="3276114" cy="1132415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BE690F05-4E4B-4561-A1C6-C70D5352DA0F}"/>
              </a:ext>
            </a:extLst>
          </xdr:cNvPr>
          <xdr:cNvCxnSpPr/>
        </xdr:nvCxnSpPr>
        <xdr:spPr>
          <a:xfrm flipV="1">
            <a:off x="1747022" y="11270191"/>
            <a:ext cx="243703" cy="257958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44429A08-ED47-4AFC-98C9-EC6F020FDFC7}"/>
              </a:ext>
            </a:extLst>
          </xdr:cNvPr>
          <xdr:cNvSpPr txBox="1"/>
        </xdr:nvSpPr>
        <xdr:spPr>
          <a:xfrm>
            <a:off x="873612" y="11517565"/>
            <a:ext cx="1201779" cy="87446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100"/>
              <a:t>Lower Standard Deviation = </a:t>
            </a:r>
          </a:p>
          <a:p>
            <a:pPr algn="ctr"/>
            <a:r>
              <a:rPr lang="en-US" sz="1100"/>
              <a:t>More Consistent Golfing</a:t>
            </a:r>
          </a:p>
        </xdr:txBody>
      </xdr: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9BDEBEA1-23BD-479C-BED9-5D61FF531533}"/>
              </a:ext>
            </a:extLst>
          </xdr:cNvPr>
          <xdr:cNvCxnSpPr/>
        </xdr:nvCxnSpPr>
        <xdr:spPr>
          <a:xfrm flipV="1">
            <a:off x="2527300" y="11259610"/>
            <a:ext cx="0" cy="677331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66FEDCAE-428D-4B05-B8F6-FE432B27A4E9}"/>
              </a:ext>
            </a:extLst>
          </xdr:cNvPr>
          <xdr:cNvSpPr txBox="1"/>
        </xdr:nvSpPr>
        <xdr:spPr>
          <a:xfrm>
            <a:off x="2159486" y="11688346"/>
            <a:ext cx="712831" cy="703679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100"/>
              <a:t>Avg. w/o dropped</a:t>
            </a:r>
            <a:r>
              <a:rPr lang="en-US" sz="1100" baseline="0"/>
              <a:t> scores</a:t>
            </a:r>
            <a:endParaRPr lang="en-US" sz="1100"/>
          </a:p>
        </xdr:txBody>
      </xdr: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670AD0F7-FD61-4AFC-87DF-4DB3C779FB57}"/>
              </a:ext>
            </a:extLst>
          </xdr:cNvPr>
          <xdr:cNvCxnSpPr/>
        </xdr:nvCxnSpPr>
        <xdr:spPr>
          <a:xfrm flipH="1" flipV="1">
            <a:off x="2798234" y="11270195"/>
            <a:ext cx="508000" cy="529163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305EBEF8-6D90-4E2B-95E6-92671E192EF0}"/>
              </a:ext>
            </a:extLst>
          </xdr:cNvPr>
          <xdr:cNvCxnSpPr/>
        </xdr:nvCxnSpPr>
        <xdr:spPr>
          <a:xfrm flipH="1" flipV="1">
            <a:off x="3031066" y="11270195"/>
            <a:ext cx="201084" cy="539746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1A2EF326-98A9-4A38-94A0-CD426D4BCB6F}"/>
              </a:ext>
            </a:extLst>
          </xdr:cNvPr>
          <xdr:cNvSpPr txBox="1"/>
        </xdr:nvSpPr>
        <xdr:spPr>
          <a:xfrm>
            <a:off x="3030495" y="11668625"/>
            <a:ext cx="1119231" cy="50115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100"/>
              <a:t># of rounds over &amp; under avg.</a:t>
            </a:r>
          </a:p>
        </xdr:txBody>
      </xdr:sp>
    </xdr:grpSp>
    <xdr:clientData/>
  </xdr:twoCellAnchor>
  <xdr:twoCellAnchor>
    <xdr:from>
      <xdr:col>15</xdr:col>
      <xdr:colOff>447675</xdr:colOff>
      <xdr:row>39</xdr:row>
      <xdr:rowOff>47626</xdr:rowOff>
    </xdr:from>
    <xdr:to>
      <xdr:col>19</xdr:col>
      <xdr:colOff>161925</xdr:colOff>
      <xdr:row>40</xdr:row>
      <xdr:rowOff>142876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A39656D-9841-40CC-8140-6439276848C3}"/>
            </a:ext>
          </a:extLst>
        </xdr:cNvPr>
        <xdr:cNvSpPr txBox="1"/>
      </xdr:nvSpPr>
      <xdr:spPr>
        <a:xfrm>
          <a:off x="11201400" y="6343651"/>
          <a:ext cx="22193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=WeeklyCalculations!$E$61:$J$66</a:t>
          </a:r>
        </a:p>
      </xdr:txBody>
    </xdr:sp>
    <xdr:clientData/>
  </xdr:twoCellAnchor>
  <xdr:twoCellAnchor>
    <xdr:from>
      <xdr:col>14</xdr:col>
      <xdr:colOff>66675</xdr:colOff>
      <xdr:row>58</xdr:row>
      <xdr:rowOff>47626</xdr:rowOff>
    </xdr:from>
    <xdr:to>
      <xdr:col>17</xdr:col>
      <xdr:colOff>400050</xdr:colOff>
      <xdr:row>59</xdr:row>
      <xdr:rowOff>142876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6F68F8B-6774-4B22-B5D6-9D7B813FDA0D}"/>
            </a:ext>
          </a:extLst>
        </xdr:cNvPr>
        <xdr:cNvSpPr txBox="1"/>
      </xdr:nvSpPr>
      <xdr:spPr>
        <a:xfrm>
          <a:off x="10201275" y="11868151"/>
          <a:ext cx="22193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=RawData!$D$233:$O$238</a:t>
          </a:r>
        </a:p>
      </xdr:txBody>
    </xdr:sp>
    <xdr:clientData/>
  </xdr:twoCellAnchor>
  <xdr:twoCellAnchor>
    <xdr:from>
      <xdr:col>15</xdr:col>
      <xdr:colOff>438150</xdr:colOff>
      <xdr:row>75</xdr:row>
      <xdr:rowOff>47626</xdr:rowOff>
    </xdr:from>
    <xdr:to>
      <xdr:col>19</xdr:col>
      <xdr:colOff>152400</xdr:colOff>
      <xdr:row>76</xdr:row>
      <xdr:rowOff>142876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F8D0EBC-98AD-4EA8-BD4A-99F625213593}"/>
            </a:ext>
          </a:extLst>
        </xdr:cNvPr>
        <xdr:cNvSpPr txBox="1"/>
      </xdr:nvSpPr>
      <xdr:spPr>
        <a:xfrm>
          <a:off x="11191875" y="13201651"/>
          <a:ext cx="22193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=RawData!$D$252:$O$262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62</xdr:row>
          <xdr:rowOff>39729</xdr:rowOff>
        </xdr:from>
        <xdr:to>
          <xdr:col>12</xdr:col>
          <xdr:colOff>753596</xdr:colOff>
          <xdr:row>72</xdr:row>
          <xdr:rowOff>129376</xdr:rowOff>
        </xdr:to>
        <xdr:pic>
          <xdr:nvPicPr>
            <xdr:cNvPr id="19" name="Picture 18">
              <a:extLst>
                <a:ext uri="{FF2B5EF4-FFF2-40B4-BE49-F238E27FC236}">
                  <a16:creationId xmlns:a16="http://schemas.microsoft.com/office/drawing/2014/main" id="{FC229CF9-B952-4F5A-8F58-569E3BA2C55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RawData!$D$325:$O$335" spid="_x0000_s9341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848225" y="12479379"/>
              <a:ext cx="5087471" cy="1994647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695324</xdr:colOff>
          <xdr:row>56</xdr:row>
          <xdr:rowOff>145102</xdr:rowOff>
        </xdr:from>
        <xdr:to>
          <xdr:col>12</xdr:col>
          <xdr:colOff>858370</xdr:colOff>
          <xdr:row>62</xdr:row>
          <xdr:rowOff>100278</xdr:rowOff>
        </xdr:to>
        <xdr:pic>
          <xdr:nvPicPr>
            <xdr:cNvPr id="20" name="Picture 19">
              <a:extLst>
                <a:ext uri="{FF2B5EF4-FFF2-40B4-BE49-F238E27FC236}">
                  <a16:creationId xmlns:a16="http://schemas.microsoft.com/office/drawing/2014/main" id="{5E403C09-ADCC-4E66-957B-60AE810F6E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RawData!$D$306:$O$311" spid="_x0000_s9341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952999" y="11441752"/>
              <a:ext cx="5087471" cy="1098176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200027</xdr:colOff>
      <xdr:row>21</xdr:row>
      <xdr:rowOff>44054</xdr:rowOff>
    </xdr:from>
    <xdr:ext cx="5239807" cy="80261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2828927" y="4158854"/>
          <a:ext cx="5239807" cy="802612"/>
        </a:xfrm>
        <a:prstGeom prst="rect">
          <a:avLst/>
        </a:prstGeom>
        <a:solidFill>
          <a:srgbClr val="FFFF00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>
          <a:noAutofit/>
        </a:bodyPr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</a:t>
          </a:r>
          <a:r>
            <a:rPr lang="en-US" sz="1400" b="1" i="0" u="sng" strike="noStrike" baseline="0">
              <a:solidFill>
                <a:srgbClr val="000000"/>
              </a:solidFill>
              <a:latin typeface="Calibri"/>
              <a:cs typeface="Calibri"/>
            </a:rPr>
            <a:t>Summary/Notes:</a:t>
          </a:r>
          <a:endParaRPr lang="en-US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rtl="0"/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 $900.00 total prize money collected        </a:t>
          </a:r>
          <a:r>
            <a:rPr lang="en-US" sz="1100" b="0" i="0" baseline="0">
              <a:latin typeface="+mn-lt"/>
              <a:ea typeface="+mn-ea"/>
              <a:cs typeface="+mn-cs"/>
            </a:rPr>
            <a:t>• $1.49 paid per point	 (576 pts awarded)</a:t>
          </a:r>
          <a:endParaRPr lang="en-US" sz="11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 $10 paid for winning a half	                  </a:t>
          </a:r>
          <a:r>
            <a:rPr lang="en-US" sz="1100" b="0" i="0" baseline="0">
              <a:latin typeface="+mn-lt"/>
              <a:ea typeface="+mn-ea"/>
              <a:cs typeface="+mn-cs"/>
            </a:rPr>
            <a:t>• Total winnings rounded to nearest dollar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 $20 paid for winning the league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26</xdr:row>
          <xdr:rowOff>409386</xdr:rowOff>
        </xdr:from>
        <xdr:to>
          <xdr:col>12</xdr:col>
          <xdr:colOff>314325</xdr:colOff>
          <xdr:row>59</xdr:row>
          <xdr:rowOff>92881</xdr:rowOff>
        </xdr:to>
        <xdr:pic>
          <xdr:nvPicPr>
            <xdr:cNvPr id="3" name="Picture 3">
              <a:extLst>
                <a:ext uri="{FF2B5EF4-FFF2-40B4-BE49-F238E27FC236}">
                  <a16:creationId xmlns:a16="http://schemas.microsoft.com/office/drawing/2014/main" id="{00000000-0008-0000-0C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eklyCalculations!$A$44:$AC$75" spid="_x0000_s816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1350" y="5676711"/>
              <a:ext cx="8855075" cy="623669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oneCellAnchor>
    <xdr:from>
      <xdr:col>3</xdr:col>
      <xdr:colOff>273844</xdr:colOff>
      <xdr:row>25</xdr:row>
      <xdr:rowOff>41672</xdr:rowOff>
    </xdr:from>
    <xdr:ext cx="5543312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2483644" y="4937522"/>
          <a:ext cx="554331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 b="1">
              <a:solidFill>
                <a:sysClr val="windowText" lastClr="000000"/>
              </a:solidFill>
            </a:rPr>
            <a:t>2016 Tri-V Golf Individual Stats/Info</a:t>
          </a:r>
        </a:p>
      </xdr:txBody>
    </xdr:sp>
    <xdr:clientData/>
  </xdr:oneCellAnchor>
  <xdr:oneCellAnchor>
    <xdr:from>
      <xdr:col>2</xdr:col>
      <xdr:colOff>92869</xdr:colOff>
      <xdr:row>67</xdr:row>
      <xdr:rowOff>88768</xdr:rowOff>
    </xdr:from>
    <xdr:ext cx="3454600" cy="96898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1035844" y="13433293"/>
          <a:ext cx="3454600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 b="1">
              <a:solidFill>
                <a:sysClr val="windowText" lastClr="000000"/>
              </a:solidFill>
            </a:rPr>
            <a:t>    </a:t>
          </a:r>
          <a:r>
            <a:rPr lang="en-US" sz="2800" b="1" baseline="0">
              <a:solidFill>
                <a:sysClr val="windowText" lastClr="000000"/>
              </a:solidFill>
            </a:rPr>
            <a:t> </a:t>
          </a:r>
          <a:r>
            <a:rPr lang="en-US" sz="2800" b="1">
              <a:solidFill>
                <a:sysClr val="windowText" lastClr="000000"/>
              </a:solidFill>
            </a:rPr>
            <a:t>2016 Tri-V Golf </a:t>
          </a:r>
        </a:p>
        <a:p>
          <a:r>
            <a:rPr lang="en-US" sz="2800" b="1">
              <a:solidFill>
                <a:sysClr val="windowText" lastClr="000000"/>
              </a:solidFill>
            </a:rPr>
            <a:t>Hickory Hill Stats/Info</a:t>
          </a:r>
        </a:p>
      </xdr:txBody>
    </xdr:sp>
    <xdr:clientData/>
  </xdr:oneCellAnchor>
  <xdr:twoCellAnchor editAs="oneCell">
    <xdr:from>
      <xdr:col>1</xdr:col>
      <xdr:colOff>69538</xdr:colOff>
      <xdr:row>21</xdr:row>
      <xdr:rowOff>150844</xdr:rowOff>
    </xdr:from>
    <xdr:to>
      <xdr:col>2</xdr:col>
      <xdr:colOff>1198319</xdr:colOff>
      <xdr:row>27</xdr:row>
      <xdr:rowOff>112652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9138" y="4446619"/>
          <a:ext cx="1462156" cy="13905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6</xdr:col>
      <xdr:colOff>236934</xdr:colOff>
      <xdr:row>59</xdr:row>
      <xdr:rowOff>152400</xdr:rowOff>
    </xdr:from>
    <xdr:to>
      <xdr:col>6</xdr:col>
      <xdr:colOff>557213</xdr:colOff>
      <xdr:row>74</xdr:row>
      <xdr:rowOff>123824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4494609" y="11972925"/>
          <a:ext cx="320279" cy="2828924"/>
        </a:xfrm>
        <a:prstGeom prst="leftBrace">
          <a:avLst>
            <a:gd name="adj1" fmla="val 52777"/>
            <a:gd name="adj2" fmla="val 71059"/>
          </a:avLst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178287</xdr:colOff>
      <xdr:row>59</xdr:row>
      <xdr:rowOff>86785</xdr:rowOff>
    </xdr:from>
    <xdr:to>
      <xdr:col>5</xdr:col>
      <xdr:colOff>644526</xdr:colOff>
      <xdr:row>65</xdr:row>
      <xdr:rowOff>76200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pSpPr/>
      </xdr:nvGrpSpPr>
      <xdr:grpSpPr>
        <a:xfrm>
          <a:off x="787887" y="11907310"/>
          <a:ext cx="3276114" cy="1132415"/>
          <a:chOff x="873612" y="11259610"/>
          <a:chExt cx="3276114" cy="1132415"/>
        </a:xfrm>
      </xdr:grpSpPr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CxnSpPr/>
        </xdr:nvCxnSpPr>
        <xdr:spPr>
          <a:xfrm flipV="1">
            <a:off x="1747022" y="11270191"/>
            <a:ext cx="243703" cy="257958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 txBox="1"/>
        </xdr:nvSpPr>
        <xdr:spPr>
          <a:xfrm>
            <a:off x="873612" y="11517565"/>
            <a:ext cx="1201779" cy="87446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100"/>
              <a:t>Lower Standard Deviation = </a:t>
            </a:r>
          </a:p>
          <a:p>
            <a:pPr algn="ctr"/>
            <a:r>
              <a:rPr lang="en-US" sz="1100"/>
              <a:t>More Consistent Golfing</a:t>
            </a:r>
          </a:p>
        </xdr:txBody>
      </xdr: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CxnSpPr/>
        </xdr:nvCxnSpPr>
        <xdr:spPr>
          <a:xfrm flipV="1">
            <a:off x="2527300" y="11259610"/>
            <a:ext cx="0" cy="677331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 txBox="1"/>
        </xdr:nvSpPr>
        <xdr:spPr>
          <a:xfrm>
            <a:off x="2159486" y="11688346"/>
            <a:ext cx="712831" cy="703679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100"/>
              <a:t>Avg. w/o dropped</a:t>
            </a:r>
            <a:r>
              <a:rPr lang="en-US" sz="1100" baseline="0"/>
              <a:t> scores</a:t>
            </a:r>
            <a:endParaRPr lang="en-US" sz="1100"/>
          </a:p>
        </xdr:txBody>
      </xdr: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00000000-0008-0000-0C00-00000E000000}"/>
              </a:ext>
            </a:extLst>
          </xdr:cNvPr>
          <xdr:cNvCxnSpPr/>
        </xdr:nvCxnSpPr>
        <xdr:spPr>
          <a:xfrm flipH="1" flipV="1">
            <a:off x="2798234" y="11270195"/>
            <a:ext cx="508000" cy="529163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00000000-0008-0000-0C00-00000F000000}"/>
              </a:ext>
            </a:extLst>
          </xdr:cNvPr>
          <xdr:cNvCxnSpPr/>
        </xdr:nvCxnSpPr>
        <xdr:spPr>
          <a:xfrm flipH="1" flipV="1">
            <a:off x="3031066" y="11270195"/>
            <a:ext cx="201084" cy="539746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C00-000010000000}"/>
              </a:ext>
            </a:extLst>
          </xdr:cNvPr>
          <xdr:cNvSpPr txBox="1"/>
        </xdr:nvSpPr>
        <xdr:spPr>
          <a:xfrm>
            <a:off x="3030495" y="11668625"/>
            <a:ext cx="1119231" cy="50115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100"/>
              <a:t># of rounds over &amp; under avg.</a:t>
            </a:r>
          </a:p>
        </xdr:txBody>
      </xdr:sp>
    </xdr:grpSp>
    <xdr:clientData/>
  </xdr:twoCellAnchor>
  <xdr:twoCellAnchor>
    <xdr:from>
      <xdr:col>15</xdr:col>
      <xdr:colOff>447675</xdr:colOff>
      <xdr:row>30</xdr:row>
      <xdr:rowOff>47626</xdr:rowOff>
    </xdr:from>
    <xdr:to>
      <xdr:col>18</xdr:col>
      <xdr:colOff>161925</xdr:colOff>
      <xdr:row>31</xdr:row>
      <xdr:rowOff>142876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1201400" y="6343651"/>
          <a:ext cx="22193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=WeeklyCalculations!$E$61:$J$66</a:t>
          </a:r>
        </a:p>
      </xdr:txBody>
    </xdr:sp>
    <xdr:clientData/>
  </xdr:twoCellAnchor>
  <xdr:twoCellAnchor>
    <xdr:from>
      <xdr:col>14</xdr:col>
      <xdr:colOff>66675</xdr:colOff>
      <xdr:row>59</xdr:row>
      <xdr:rowOff>47626</xdr:rowOff>
    </xdr:from>
    <xdr:to>
      <xdr:col>16</xdr:col>
      <xdr:colOff>400050</xdr:colOff>
      <xdr:row>60</xdr:row>
      <xdr:rowOff>142876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0201275" y="11868151"/>
          <a:ext cx="22193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=RawData!$D$233:$O$238</a:t>
          </a:r>
        </a:p>
      </xdr:txBody>
    </xdr:sp>
    <xdr:clientData/>
  </xdr:twoCellAnchor>
  <xdr:twoCellAnchor>
    <xdr:from>
      <xdr:col>15</xdr:col>
      <xdr:colOff>438150</xdr:colOff>
      <xdr:row>66</xdr:row>
      <xdr:rowOff>47626</xdr:rowOff>
    </xdr:from>
    <xdr:to>
      <xdr:col>18</xdr:col>
      <xdr:colOff>152400</xdr:colOff>
      <xdr:row>67</xdr:row>
      <xdr:rowOff>142876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/>
      </xdr:nvSpPr>
      <xdr:spPr>
        <a:xfrm>
          <a:off x="11191875" y="13201651"/>
          <a:ext cx="22193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=RawData!$D$252:$O$262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65</xdr:row>
          <xdr:rowOff>30204</xdr:rowOff>
        </xdr:from>
        <xdr:to>
          <xdr:col>12</xdr:col>
          <xdr:colOff>314325</xdr:colOff>
          <xdr:row>74</xdr:row>
          <xdr:rowOff>171449</xdr:rowOff>
        </xdr:to>
        <xdr:pic>
          <xdr:nvPicPr>
            <xdr:cNvPr id="21" name="Picture 20">
              <a:extLst>
                <a:ext uri="{FF2B5EF4-FFF2-40B4-BE49-F238E27FC236}">
                  <a16:creationId xmlns:a16="http://schemas.microsoft.com/office/drawing/2014/main" id="{00000000-0008-0000-0C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RawData!$D$325:$O$335" spid="_x0000_s8167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848225" y="12993729"/>
              <a:ext cx="4648200" cy="185574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695324</xdr:colOff>
          <xdr:row>59</xdr:row>
          <xdr:rowOff>135577</xdr:rowOff>
        </xdr:from>
        <xdr:to>
          <xdr:col>12</xdr:col>
          <xdr:colOff>257174</xdr:colOff>
          <xdr:row>64</xdr:row>
          <xdr:rowOff>180975</xdr:rowOff>
        </xdr:to>
        <xdr:pic>
          <xdr:nvPicPr>
            <xdr:cNvPr id="22" name="Picture 21">
              <a:extLst>
                <a:ext uri="{FF2B5EF4-FFF2-40B4-BE49-F238E27FC236}">
                  <a16:creationId xmlns:a16="http://schemas.microsoft.com/office/drawing/2014/main" id="{00000000-0008-0000-0C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RawData!$D$306:$O$311" spid="_x0000_s8168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952999" y="11956102"/>
              <a:ext cx="4486275" cy="997898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200027</xdr:colOff>
      <xdr:row>20</xdr:row>
      <xdr:rowOff>44054</xdr:rowOff>
    </xdr:from>
    <xdr:ext cx="5239807" cy="80261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2845860" y="4160971"/>
          <a:ext cx="5239807" cy="802612"/>
        </a:xfrm>
        <a:prstGeom prst="rect">
          <a:avLst/>
        </a:prstGeom>
        <a:solidFill>
          <a:srgbClr val="FFFF00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>
          <a:noAutofit/>
        </a:bodyPr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</a:t>
          </a:r>
          <a:r>
            <a:rPr lang="en-US" sz="1400" b="1" i="0" u="sng" strike="noStrike" baseline="0">
              <a:solidFill>
                <a:srgbClr val="000000"/>
              </a:solidFill>
              <a:latin typeface="Calibri"/>
              <a:cs typeface="Calibri"/>
            </a:rPr>
            <a:t>Summary/Notes:</a:t>
          </a:r>
          <a:endParaRPr lang="en-US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rtl="0"/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 $720.00 total prize money collected        </a:t>
          </a:r>
          <a:r>
            <a:rPr lang="en-US" sz="1100" b="0" i="0" baseline="0">
              <a:latin typeface="+mn-lt"/>
              <a:ea typeface="+mn-ea"/>
              <a:cs typeface="+mn-cs"/>
            </a:rPr>
            <a:t>• $2.15 paid per point	 (298 pts awarded)</a:t>
          </a:r>
          <a:endParaRPr lang="en-US" sz="11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 $10 paid for winning a half	                  </a:t>
          </a:r>
          <a:r>
            <a:rPr lang="en-US" sz="1100" b="0" i="0" baseline="0">
              <a:latin typeface="+mn-lt"/>
              <a:ea typeface="+mn-ea"/>
              <a:cs typeface="+mn-cs"/>
            </a:rPr>
            <a:t>• Total winnings rounded to nearest dollar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 $20 paid for winning the league (TBD)     • * = Plus $1 Hole #7 refund for no greenie won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25</xdr:row>
          <xdr:rowOff>319364</xdr:rowOff>
        </xdr:from>
        <xdr:to>
          <xdr:col>12</xdr:col>
          <xdr:colOff>328083</xdr:colOff>
          <xdr:row>55</xdr:row>
          <xdr:rowOff>14839</xdr:rowOff>
        </xdr:to>
        <xdr:pic>
          <xdr:nvPicPr>
            <xdr:cNvPr id="3" name="Picture 3">
              <a:extLst>
                <a:ext uri="{FF2B5EF4-FFF2-40B4-BE49-F238E27FC236}">
                  <a16:creationId xmlns:a16="http://schemas.microsoft.com/office/drawing/2014/main" id="{00000000-0008-0000-0D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eklyCalculations!$A$44:$AC$75" spid="_x0000_s629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5583" y="5409947"/>
              <a:ext cx="8879417" cy="567505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6</xdr:col>
      <xdr:colOff>213021</xdr:colOff>
      <xdr:row>55</xdr:row>
      <xdr:rowOff>98379</xdr:rowOff>
    </xdr:from>
    <xdr:to>
      <xdr:col>12</xdr:col>
      <xdr:colOff>292396</xdr:colOff>
      <xdr:row>61</xdr:row>
      <xdr:rowOff>60279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88688" y="11168546"/>
          <a:ext cx="5000625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273844</xdr:colOff>
      <xdr:row>24</xdr:row>
      <xdr:rowOff>41672</xdr:rowOff>
    </xdr:from>
    <xdr:ext cx="5543312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2483644" y="4937522"/>
          <a:ext cx="554331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 b="1">
              <a:solidFill>
                <a:sysClr val="windowText" lastClr="000000"/>
              </a:solidFill>
            </a:rPr>
            <a:t>2014 Tri-V Golf Individual Stats/Info</a:t>
          </a:r>
        </a:p>
      </xdr:txBody>
    </xdr:sp>
    <xdr:clientData/>
  </xdr:oneCellAnchor>
  <xdr:oneCellAnchor>
    <xdr:from>
      <xdr:col>1</xdr:col>
      <xdr:colOff>83344</xdr:colOff>
      <xdr:row>62</xdr:row>
      <xdr:rowOff>12568</xdr:rowOff>
    </xdr:from>
    <xdr:ext cx="3454600" cy="96898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697177" y="12416235"/>
          <a:ext cx="3454600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 b="1">
              <a:solidFill>
                <a:sysClr val="windowText" lastClr="000000"/>
              </a:solidFill>
            </a:rPr>
            <a:t>    </a:t>
          </a:r>
          <a:r>
            <a:rPr lang="en-US" sz="2800" b="1" baseline="0">
              <a:solidFill>
                <a:sysClr val="windowText" lastClr="000000"/>
              </a:solidFill>
            </a:rPr>
            <a:t> </a:t>
          </a:r>
          <a:r>
            <a:rPr lang="en-US" sz="2800" b="1">
              <a:solidFill>
                <a:sysClr val="windowText" lastClr="000000"/>
              </a:solidFill>
            </a:rPr>
            <a:t>2014 Tri-V Golf </a:t>
          </a:r>
        </a:p>
        <a:p>
          <a:r>
            <a:rPr lang="en-US" sz="2800" b="1">
              <a:solidFill>
                <a:sysClr val="windowText" lastClr="000000"/>
              </a:solidFill>
            </a:rPr>
            <a:t>Hickory Hill Stats/Info</a:t>
          </a:r>
        </a:p>
      </xdr:txBody>
    </xdr:sp>
    <xdr:clientData/>
  </xdr:oneCellAnchor>
  <xdr:twoCellAnchor editAs="oneCell">
    <xdr:from>
      <xdr:col>1</xdr:col>
      <xdr:colOff>193363</xdr:colOff>
      <xdr:row>20</xdr:row>
      <xdr:rowOff>65119</xdr:rowOff>
    </xdr:from>
    <xdr:to>
      <xdr:col>3</xdr:col>
      <xdr:colOff>55319</xdr:colOff>
      <xdr:row>26</xdr:row>
      <xdr:rowOff>26927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7196" y="4182036"/>
          <a:ext cx="1470623" cy="13905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5</xdr:col>
      <xdr:colOff>684609</xdr:colOff>
      <xdr:row>56</xdr:row>
      <xdr:rowOff>126999</xdr:rowOff>
    </xdr:from>
    <xdr:to>
      <xdr:col>6</xdr:col>
      <xdr:colOff>166688</xdr:colOff>
      <xdr:row>71</xdr:row>
      <xdr:rowOff>119062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4104084" y="11385549"/>
          <a:ext cx="320279" cy="2849563"/>
        </a:xfrm>
        <a:prstGeom prst="leftBrace">
          <a:avLst>
            <a:gd name="adj1" fmla="val 52777"/>
            <a:gd name="adj2" fmla="val 50000"/>
          </a:avLst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213021</xdr:colOff>
      <xdr:row>61</xdr:row>
      <xdr:rowOff>63499</xdr:rowOff>
    </xdr:from>
    <xdr:to>
      <xdr:col>12</xdr:col>
      <xdr:colOff>311032</xdr:colOff>
      <xdr:row>71</xdr:row>
      <xdr:rowOff>162890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488688" y="12276666"/>
          <a:ext cx="5019261" cy="20043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804047</xdr:colOff>
      <xdr:row>55</xdr:row>
      <xdr:rowOff>21166</xdr:rowOff>
    </xdr:from>
    <xdr:to>
      <xdr:col>2</xdr:col>
      <xdr:colOff>1047750</xdr:colOff>
      <xdr:row>56</xdr:row>
      <xdr:rowOff>88624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flipV="1">
          <a:off x="1756547" y="11091333"/>
          <a:ext cx="243703" cy="25795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264012</xdr:colOff>
      <xdr:row>56</xdr:row>
      <xdr:rowOff>78040</xdr:rowOff>
    </xdr:from>
    <xdr:to>
      <xdr:col>2</xdr:col>
      <xdr:colOff>1132416</xdr:colOff>
      <xdr:row>61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877845" y="11338707"/>
          <a:ext cx="1207071" cy="87446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100"/>
            <a:t>Lower Standard Deviation = </a:t>
          </a:r>
        </a:p>
        <a:p>
          <a:pPr algn="ctr"/>
          <a:r>
            <a:rPr lang="en-US" sz="1100"/>
            <a:t>More Consistent Golfing</a:t>
          </a:r>
        </a:p>
      </xdr:txBody>
    </xdr:sp>
    <xdr:clientData/>
  </xdr:twoCellAnchor>
  <xdr:twoCellAnchor>
    <xdr:from>
      <xdr:col>3</xdr:col>
      <xdr:colOff>317500</xdr:colOff>
      <xdr:row>55</xdr:row>
      <xdr:rowOff>10585</xdr:rowOff>
    </xdr:from>
    <xdr:to>
      <xdr:col>3</xdr:col>
      <xdr:colOff>317500</xdr:colOff>
      <xdr:row>58</xdr:row>
      <xdr:rowOff>116416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flipV="1">
          <a:off x="2540000" y="11080752"/>
          <a:ext cx="0" cy="677331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1216511</xdr:colOff>
      <xdr:row>57</xdr:row>
      <xdr:rowOff>58321</xdr:rowOff>
    </xdr:from>
    <xdr:to>
      <xdr:col>4</xdr:col>
      <xdr:colOff>243417</xdr:colOff>
      <xdr:row>61</xdr:row>
      <xdr:rowOff>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2169011" y="11509488"/>
          <a:ext cx="720239" cy="70367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100"/>
            <a:t>Avg. w/o dropped</a:t>
          </a:r>
          <a:r>
            <a:rPr lang="en-US" sz="1100" baseline="0"/>
            <a:t> scores</a:t>
          </a:r>
          <a:endParaRPr lang="en-US" sz="1100"/>
        </a:p>
      </xdr:txBody>
    </xdr:sp>
    <xdr:clientData/>
  </xdr:twoCellAnchor>
  <xdr:twoCellAnchor>
    <xdr:from>
      <xdr:col>4</xdr:col>
      <xdr:colOff>169334</xdr:colOff>
      <xdr:row>55</xdr:row>
      <xdr:rowOff>21170</xdr:rowOff>
    </xdr:from>
    <xdr:to>
      <xdr:col>4</xdr:col>
      <xdr:colOff>677334</xdr:colOff>
      <xdr:row>57</xdr:row>
      <xdr:rowOff>169333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flipH="1" flipV="1">
          <a:off x="2815167" y="11091337"/>
          <a:ext cx="508000" cy="529163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402166</xdr:colOff>
      <xdr:row>55</xdr:row>
      <xdr:rowOff>21170</xdr:rowOff>
    </xdr:from>
    <xdr:to>
      <xdr:col>4</xdr:col>
      <xdr:colOff>603250</xdr:colOff>
      <xdr:row>57</xdr:row>
      <xdr:rowOff>179916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flipH="1" flipV="1">
          <a:off x="3047999" y="11091337"/>
          <a:ext cx="201084" cy="5397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401595</xdr:colOff>
      <xdr:row>57</xdr:row>
      <xdr:rowOff>38600</xdr:rowOff>
    </xdr:from>
    <xdr:to>
      <xdr:col>5</xdr:col>
      <xdr:colOff>730251</xdr:colOff>
      <xdr:row>59</xdr:row>
      <xdr:rowOff>158750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 txBox="1"/>
      </xdr:nvSpPr>
      <xdr:spPr>
        <a:xfrm>
          <a:off x="3047428" y="11489767"/>
          <a:ext cx="1122406" cy="5011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100"/>
            <a:t># of rounds over &amp; under avg.</a:t>
          </a:r>
        </a:p>
      </xdr:txBody>
    </xdr:sp>
    <xdr:clientData/>
  </xdr:twoCellAnchor>
  <xdr:twoCellAnchor>
    <xdr:from>
      <xdr:col>6</xdr:col>
      <xdr:colOff>36635</xdr:colOff>
      <xdr:row>5</xdr:row>
      <xdr:rowOff>29308</xdr:rowOff>
    </xdr:from>
    <xdr:to>
      <xdr:col>6</xdr:col>
      <xdr:colOff>732693</xdr:colOff>
      <xdr:row>18</xdr:row>
      <xdr:rowOff>168519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4293577" y="1260231"/>
          <a:ext cx="696058" cy="2623038"/>
        </a:xfrm>
        <a:prstGeom prst="rect">
          <a:avLst/>
        </a:prstGeom>
        <a:solidFill>
          <a:schemeClr val="bg1">
            <a:lumMod val="75000"/>
            <a:alpha val="5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en-US" sz="7200"/>
            <a:t>TBD</a:t>
          </a:r>
        </a:p>
      </xdr:txBody>
    </xdr:sp>
    <xdr:clientData/>
  </xdr:twoCellAnchor>
  <xdr:twoCellAnchor>
    <xdr:from>
      <xdr:col>0</xdr:col>
      <xdr:colOff>323850</xdr:colOff>
      <xdr:row>22</xdr:row>
      <xdr:rowOff>47626</xdr:rowOff>
    </xdr:from>
    <xdr:to>
      <xdr:col>3</xdr:col>
      <xdr:colOff>333375</xdr:colOff>
      <xdr:row>23</xdr:row>
      <xdr:rowOff>133351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/>
      </xdr:nvSpPr>
      <xdr:spPr>
        <a:xfrm>
          <a:off x="323850" y="4552951"/>
          <a:ext cx="22193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=WeeklyCalculations!$E$61:$J$66</a:t>
          </a:r>
        </a:p>
      </xdr:txBody>
    </xdr:sp>
    <xdr:clientData/>
  </xdr:twoCellAnchor>
  <xdr:twoCellAnchor>
    <xdr:from>
      <xdr:col>7</xdr:col>
      <xdr:colOff>628650</xdr:colOff>
      <xdr:row>57</xdr:row>
      <xdr:rowOff>161926</xdr:rowOff>
    </xdr:from>
    <xdr:to>
      <xdr:col>10</xdr:col>
      <xdr:colOff>66675</xdr:colOff>
      <xdr:row>59</xdr:row>
      <xdr:rowOff>66676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/>
      </xdr:nvSpPr>
      <xdr:spPr>
        <a:xfrm>
          <a:off x="5657850" y="11610976"/>
          <a:ext cx="22193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=RawData!$D$233:$O$238</a:t>
          </a:r>
        </a:p>
      </xdr:txBody>
    </xdr:sp>
    <xdr:clientData/>
  </xdr:twoCellAnchor>
  <xdr:twoCellAnchor>
    <xdr:from>
      <xdr:col>8</xdr:col>
      <xdr:colOff>66675</xdr:colOff>
      <xdr:row>65</xdr:row>
      <xdr:rowOff>161926</xdr:rowOff>
    </xdr:from>
    <xdr:to>
      <xdr:col>10</xdr:col>
      <xdr:colOff>180975</xdr:colOff>
      <xdr:row>67</xdr:row>
      <xdr:rowOff>66676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5772150" y="13134976"/>
          <a:ext cx="22193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=RawData!$D$252:$O$262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B133"/>
  <sheetViews>
    <sheetView view="pageBreakPreview" zoomScale="115" zoomScaleNormal="115" zoomScaleSheetLayoutView="115" workbookViewId="0">
      <selection activeCell="A65" sqref="A65"/>
    </sheetView>
  </sheetViews>
  <sheetFormatPr defaultColWidth="8.85546875" defaultRowHeight="12.75" x14ac:dyDescent="0.2"/>
  <cols>
    <col min="1" max="1" width="3.5703125" style="2" customWidth="1"/>
    <col min="2" max="2" width="4.7109375" style="316" bestFit="1" customWidth="1"/>
    <col min="3" max="3" width="17.7109375" style="2" customWidth="1"/>
    <col min="4" max="4" width="6.28515625" style="2" bestFit="1" customWidth="1"/>
    <col min="5" max="6" width="6.7109375" style="2" customWidth="1"/>
    <col min="7" max="7" width="5.28515625" style="2" customWidth="1"/>
    <col min="8" max="8" width="6.28515625" style="2" customWidth="1"/>
    <col min="9" max="9" width="6.7109375" style="1" customWidth="1"/>
    <col min="10" max="10" width="6.7109375" style="2" customWidth="1"/>
    <col min="11" max="11" width="6.28515625" style="2" customWidth="1"/>
    <col min="12" max="12" width="5.28515625" style="2" customWidth="1"/>
    <col min="13" max="14" width="6.7109375" style="2" customWidth="1"/>
    <col min="15" max="15" width="5.28515625" style="7" customWidth="1"/>
    <col min="16" max="17" width="6.28515625" style="2" customWidth="1"/>
    <col min="18" max="19" width="4.85546875" style="2" customWidth="1"/>
    <col min="20" max="20" width="14" style="1" bestFit="1" customWidth="1"/>
    <col min="21" max="21" width="13.85546875" style="1" bestFit="1" customWidth="1"/>
    <col min="22" max="16384" width="8.85546875" style="2"/>
  </cols>
  <sheetData>
    <row r="1" spans="1:26" ht="12.75" customHeight="1" thickBot="1" x14ac:dyDescent="0.25">
      <c r="A1" s="666" t="s">
        <v>519</v>
      </c>
      <c r="C1" s="842"/>
      <c r="D1" s="842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58"/>
    </row>
    <row r="2" spans="1:26" ht="23.25" x14ac:dyDescent="0.35">
      <c r="A2" s="667" t="s">
        <v>518</v>
      </c>
      <c r="C2" s="882" t="s">
        <v>546</v>
      </c>
      <c r="D2" s="883"/>
      <c r="E2" s="883"/>
      <c r="F2" s="883"/>
      <c r="G2" s="883"/>
      <c r="H2" s="883"/>
      <c r="I2" s="883"/>
      <c r="J2" s="883"/>
      <c r="K2" s="883"/>
      <c r="L2" s="883"/>
      <c r="M2" s="883"/>
      <c r="N2" s="883"/>
      <c r="O2" s="883"/>
      <c r="P2" s="883"/>
      <c r="Q2" s="883"/>
      <c r="R2" s="884"/>
    </row>
    <row r="3" spans="1:26" s="135" customFormat="1" ht="20.25" customHeight="1" x14ac:dyDescent="0.25">
      <c r="A3" s="668" t="s">
        <v>519</v>
      </c>
      <c r="B3" s="317"/>
      <c r="C3" s="879" t="s">
        <v>132</v>
      </c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  <c r="O3" s="880"/>
      <c r="P3" s="880"/>
      <c r="Q3" s="880"/>
      <c r="R3" s="881"/>
    </row>
    <row r="4" spans="1:26" ht="24" thickBot="1" x14ac:dyDescent="0.4">
      <c r="C4" s="853" t="s">
        <v>56</v>
      </c>
      <c r="D4" s="854"/>
      <c r="E4" s="854"/>
      <c r="F4" s="854"/>
      <c r="G4" s="854"/>
      <c r="H4" s="774">
        <v>8</v>
      </c>
      <c r="I4" s="900" t="str">
        <f>" (current week = " &amp; H4 + 1 &amp; " of 2nd half)"</f>
        <v xml:space="preserve"> (current week = 9 of 2nd half)</v>
      </c>
      <c r="J4" s="900"/>
      <c r="K4" s="900"/>
      <c r="L4" s="900"/>
      <c r="M4" s="900"/>
      <c r="N4" s="900"/>
      <c r="O4" s="900"/>
      <c r="P4" s="900"/>
      <c r="Q4" s="900"/>
      <c r="R4" s="901"/>
    </row>
    <row r="5" spans="1:26" ht="15" customHeight="1" thickBot="1" x14ac:dyDescent="0.25">
      <c r="C5" s="844" t="s">
        <v>19</v>
      </c>
      <c r="D5" s="846" t="s">
        <v>83</v>
      </c>
      <c r="E5" s="851" t="str">
        <f>"AFTER WEEK " &amp; H4-1</f>
        <v>AFTER WEEK 7</v>
      </c>
      <c r="F5" s="837"/>
      <c r="G5" s="837"/>
      <c r="H5" s="852"/>
      <c r="I5" s="836" t="str">
        <f>"WEEK " &amp; H4 &amp; " RESULTS"</f>
        <v>WEEK 8 RESULTS</v>
      </c>
      <c r="J5" s="837"/>
      <c r="K5" s="837"/>
      <c r="L5" s="838"/>
      <c r="M5" s="848" t="str">
        <f>"AFTER WEEK " &amp; H4</f>
        <v>AFTER WEEK 8</v>
      </c>
      <c r="N5" s="849"/>
      <c r="O5" s="849"/>
      <c r="P5" s="850"/>
      <c r="Q5" s="834" t="s">
        <v>71</v>
      </c>
      <c r="R5" s="888" t="s">
        <v>529</v>
      </c>
      <c r="S5" s="718"/>
      <c r="T5" s="76"/>
      <c r="U5" s="78" t="s">
        <v>72</v>
      </c>
    </row>
    <row r="6" spans="1:26" ht="13.5" thickBot="1" x14ac:dyDescent="0.25">
      <c r="B6" s="318"/>
      <c r="C6" s="845"/>
      <c r="D6" s="847"/>
      <c r="E6" s="63" t="s">
        <v>20</v>
      </c>
      <c r="F6" s="32" t="s">
        <v>21</v>
      </c>
      <c r="G6" s="64" t="s">
        <v>64</v>
      </c>
      <c r="H6" s="65" t="s">
        <v>25</v>
      </c>
      <c r="I6" s="63" t="s">
        <v>23</v>
      </c>
      <c r="J6" s="32" t="s">
        <v>24</v>
      </c>
      <c r="K6" s="64" t="s">
        <v>25</v>
      </c>
      <c r="L6" s="66" t="s">
        <v>22</v>
      </c>
      <c r="M6" s="67" t="s">
        <v>20</v>
      </c>
      <c r="N6" s="68" t="s">
        <v>21</v>
      </c>
      <c r="O6" s="32" t="s">
        <v>22</v>
      </c>
      <c r="P6" s="66" t="s">
        <v>25</v>
      </c>
      <c r="Q6" s="835"/>
      <c r="R6" s="889"/>
      <c r="S6" s="719"/>
      <c r="T6" s="77" t="s">
        <v>82</v>
      </c>
      <c r="U6" s="59">
        <v>24</v>
      </c>
    </row>
    <row r="7" spans="1:26" ht="13.5" thickBot="1" x14ac:dyDescent="0.25">
      <c r="B7" s="322" t="s">
        <v>114</v>
      </c>
      <c r="C7" s="890" t="s">
        <v>139</v>
      </c>
      <c r="D7" s="891"/>
      <c r="E7" s="891"/>
      <c r="F7" s="891"/>
      <c r="G7" s="891"/>
      <c r="H7" s="891"/>
      <c r="I7" s="891"/>
      <c r="J7" s="891"/>
      <c r="K7" s="891"/>
      <c r="L7" s="891"/>
      <c r="M7" s="891"/>
      <c r="N7" s="891"/>
      <c r="O7" s="891"/>
      <c r="P7" s="891"/>
      <c r="Q7" s="892"/>
      <c r="R7" s="893"/>
      <c r="S7" s="713"/>
      <c r="T7" s="41" t="s">
        <v>65</v>
      </c>
      <c r="U7" s="43">
        <v>25</v>
      </c>
    </row>
    <row r="8" spans="1:26" x14ac:dyDescent="0.2">
      <c r="B8" s="318" t="s">
        <v>138</v>
      </c>
      <c r="C8" s="413" t="s">
        <v>29</v>
      </c>
      <c r="D8" s="127">
        <f>VLOOKUP($C8,WeeklyCalculations!$A$4:$FO$32,$U$6,FALSE)</f>
        <v>9</v>
      </c>
      <c r="E8" s="119">
        <f>VLOOKUP($C8,WeeklyCalculations!$A$4:$FO$32,$H$4+$U$7,FALSE)</f>
        <v>44.666666666666664</v>
      </c>
      <c r="F8" s="120">
        <f>VLOOKUP($C8,WeeklyCalculations!$A$4:$FO$32,$H$4+$U$8,FALSE)</f>
        <v>9.6999999999999993</v>
      </c>
      <c r="G8" s="120">
        <f>VLOOKUP($C8,WeeklyCalculations!$A$4:$FO$32,$H$4+$U$13-1,FALSE)</f>
        <v>19</v>
      </c>
      <c r="H8" s="118">
        <f>VLOOKUP($C8,WeeklyCalculations!$A$4:$FO$32,$H$4+$U$16-1,FALSE)</f>
        <v>8</v>
      </c>
      <c r="I8" s="121">
        <f>VLOOKUP($C8,WeeklyCalculations!$A$4:$FO$32,$H$4+$U$9,FALSE)</f>
        <v>44</v>
      </c>
      <c r="J8" s="120">
        <f>VLOOKUP($C8,WeeklyCalculations!$A$4:$FO$32,$H$4+$U$10,FALSE)</f>
        <v>34.299999999999997</v>
      </c>
      <c r="K8" s="122">
        <f>VLOOKUP($C8,WeeklyCalculations!$A$4:$FO$32,$H$4+$U$11,FALSE)</f>
        <v>4</v>
      </c>
      <c r="L8" s="123">
        <f>VLOOKUP($C8,WeeklyCalculations!$A$4:$FO$32,$H$4+$U$12,FALSE)</f>
        <v>5</v>
      </c>
      <c r="M8" s="124">
        <f>VLOOKUP($C8,WeeklyCalculations!$A$4:$FO$32,$H$4+$U$7+1,FALSE)</f>
        <v>44.166666666666664</v>
      </c>
      <c r="N8" s="120">
        <f>VLOOKUP($C8,WeeklyCalculations!$A$4:$FO$32,$H$4+$U$8+1,FALSE)</f>
        <v>9.1999999999999993</v>
      </c>
      <c r="O8" s="120">
        <f>VLOOKUP($C8,WeeklyCalculations!$A$4:$FO$32,$H$4+$U$13,FALSE)</f>
        <v>24</v>
      </c>
      <c r="P8" s="125">
        <f>VLOOKUP($C8,WeeklyCalculations!$A$4:$FO$32,$H$4+$U$16,FALSE)</f>
        <v>7</v>
      </c>
      <c r="Q8" s="714">
        <f>VLOOKUP($C8,WeeklyCalculations!$A$4:$FO$32, $U$17 + $U$13,FALSE)</f>
        <v>24</v>
      </c>
      <c r="R8" s="715">
        <f t="shared" ref="R8:R20" si="0">RANK(Q8,$Q$8:$Q$20)</f>
        <v>7</v>
      </c>
      <c r="S8" s="4"/>
      <c r="T8" s="41" t="s">
        <v>21</v>
      </c>
      <c r="U8" s="43">
        <v>44</v>
      </c>
      <c r="V8" s="164"/>
    </row>
    <row r="9" spans="1:26" x14ac:dyDescent="0.2">
      <c r="B9" s="318">
        <v>1</v>
      </c>
      <c r="C9" s="413" t="s">
        <v>511</v>
      </c>
      <c r="D9" s="127">
        <f>VLOOKUP($C9,WeeklyCalculations!$A$4:$FO$32,$U$6,FALSE)</f>
        <v>8</v>
      </c>
      <c r="E9" s="119">
        <f>VLOOKUP($C9,WeeklyCalculations!$A$4:$FO$32,$H$4+$U$7,FALSE)</f>
        <v>45.166666666666664</v>
      </c>
      <c r="F9" s="120">
        <f>VLOOKUP($C9,WeeklyCalculations!$A$4:$FO$32,$H$4+$U$8,FALSE)</f>
        <v>10.199999999999999</v>
      </c>
      <c r="G9" s="120">
        <f>VLOOKUP($C9,WeeklyCalculations!$A$4:$FO$32,$H$4+$U$13-1,FALSE)</f>
        <v>22.5</v>
      </c>
      <c r="H9" s="118">
        <f>VLOOKUP($C9,WeeklyCalculations!$A$4:$FO$32,$H$4+$U$16-1,FALSE)</f>
        <v>5</v>
      </c>
      <c r="I9" s="121">
        <f>VLOOKUP($C9,WeeklyCalculations!$A$4:$FO$32,$H$4+$U$9,FALSE)</f>
        <v>45</v>
      </c>
      <c r="J9" s="120">
        <f>VLOOKUP($C9,WeeklyCalculations!$A$4:$FO$32,$H$4+$U$10,FALSE)</f>
        <v>34.799999999999997</v>
      </c>
      <c r="K9" s="122">
        <f>VLOOKUP($C9,WeeklyCalculations!$A$4:$FO$32,$H$4+$U$11,FALSE)</f>
        <v>5</v>
      </c>
      <c r="L9" s="123">
        <f>VLOOKUP($C9,WeeklyCalculations!$A$4:$FO$32,$H$4+$U$12,FALSE)</f>
        <v>4</v>
      </c>
      <c r="M9" s="124">
        <f>VLOOKUP($C9,WeeklyCalculations!$A$4:$FO$32,$H$4+$U$7+1,FALSE)</f>
        <v>44.666666666666664</v>
      </c>
      <c r="N9" s="120">
        <f>VLOOKUP($C9,WeeklyCalculations!$A$4:$FO$32,$H$4+$U$8+1,FALSE)</f>
        <v>9.6999999999999993</v>
      </c>
      <c r="O9" s="120">
        <f>VLOOKUP($C9,WeeklyCalculations!$A$4:$FO$32,$H$4+$U$13,FALSE)</f>
        <v>26.5</v>
      </c>
      <c r="P9" s="125">
        <f>VLOOKUP($C9,WeeklyCalculations!$A$4:$FO$32,$H$4+$U$16,FALSE)</f>
        <v>5</v>
      </c>
      <c r="Q9" s="714">
        <f>VLOOKUP($C9,WeeklyCalculations!$A$4:$FO$32, $U$17 + $U$13,FALSE)</f>
        <v>26.5</v>
      </c>
      <c r="R9" s="715">
        <f t="shared" si="0"/>
        <v>5</v>
      </c>
      <c r="S9" s="4"/>
      <c r="T9" s="41" t="s">
        <v>73</v>
      </c>
      <c r="U9" s="43">
        <v>64</v>
      </c>
      <c r="V9" s="164"/>
    </row>
    <row r="10" spans="1:26" x14ac:dyDescent="0.2">
      <c r="B10" s="318">
        <v>1</v>
      </c>
      <c r="C10" s="413" t="s">
        <v>129</v>
      </c>
      <c r="D10" s="127">
        <f>VLOOKUP($C10,WeeklyCalculations!$A$4:$FO$32,$U$6,FALSE)</f>
        <v>8</v>
      </c>
      <c r="E10" s="119">
        <f>VLOOKUP($C10,WeeklyCalculations!$A$4:$FO$32,$H$4+$U$7,FALSE)</f>
        <v>49.166666666666664</v>
      </c>
      <c r="F10" s="120">
        <f>VLOOKUP($C10,WeeklyCalculations!$A$4:$FO$32,$H$4+$U$8,FALSE)</f>
        <v>14.2</v>
      </c>
      <c r="G10" s="120">
        <f>VLOOKUP($C10,WeeklyCalculations!$A$4:$FO$32,$H$4+$U$13-1,FALSE)</f>
        <v>19.5</v>
      </c>
      <c r="H10" s="118">
        <f>VLOOKUP($C10,WeeklyCalculations!$A$4:$FO$32,$H$4+$U$16-1,FALSE)</f>
        <v>7</v>
      </c>
      <c r="I10" s="121">
        <f>VLOOKUP($C10,WeeklyCalculations!$A$4:$FO$32,$H$4+$U$9,FALSE)</f>
        <v>50</v>
      </c>
      <c r="J10" s="120">
        <f>VLOOKUP($C10,WeeklyCalculations!$A$4:$FO$32,$H$4+$U$10,FALSE)</f>
        <v>35.799999999999997</v>
      </c>
      <c r="K10" s="122">
        <f>VLOOKUP($C10,WeeklyCalculations!$A$4:$FO$32,$H$4+$U$11,FALSE)</f>
        <v>6</v>
      </c>
      <c r="L10" s="123">
        <f>VLOOKUP($C10,WeeklyCalculations!$A$4:$FO$32,$H$4+$U$12,FALSE)</f>
        <v>3</v>
      </c>
      <c r="M10" s="124">
        <f>VLOOKUP($C10,WeeklyCalculations!$A$4:$FO$32,$H$4+$U$7+1,FALSE)</f>
        <v>48.833333333333336</v>
      </c>
      <c r="N10" s="120">
        <f>VLOOKUP($C10,WeeklyCalculations!$A$4:$FO$32,$H$4+$U$8+1,FALSE)</f>
        <v>13.8</v>
      </c>
      <c r="O10" s="120">
        <f>VLOOKUP($C10,WeeklyCalculations!$A$4:$FO$32,$H$4+$U$13,FALSE)</f>
        <v>22.5</v>
      </c>
      <c r="P10" s="125">
        <f>VLOOKUP($C10,WeeklyCalculations!$A$4:$FO$32,$H$4+$U$16,FALSE)</f>
        <v>8</v>
      </c>
      <c r="Q10" s="714">
        <f>VLOOKUP($C10,WeeklyCalculations!$A$4:$FO$32, $U$17 + $U$13,FALSE)</f>
        <v>22.5</v>
      </c>
      <c r="R10" s="715">
        <f t="shared" si="0"/>
        <v>8</v>
      </c>
      <c r="S10" s="4"/>
      <c r="T10" s="590" t="s">
        <v>70</v>
      </c>
      <c r="U10" s="43">
        <v>82</v>
      </c>
      <c r="V10" s="164"/>
    </row>
    <row r="11" spans="1:26" x14ac:dyDescent="0.2">
      <c r="B11" s="318">
        <v>1</v>
      </c>
      <c r="C11" s="413" t="s">
        <v>34</v>
      </c>
      <c r="D11" s="127">
        <f>VLOOKUP($C11,WeeklyCalculations!$A$4:$FO$32,$U$6,FALSE)</f>
        <v>7</v>
      </c>
      <c r="E11" s="119">
        <f>VLOOKUP($C11,WeeklyCalculations!$A$4:$FO$32,$H$4+$U$7,FALSE)</f>
        <v>46</v>
      </c>
      <c r="F11" s="120">
        <f>VLOOKUP($C11,WeeklyCalculations!$A$4:$FO$32,$H$4+$U$8,FALSE)</f>
        <v>11</v>
      </c>
      <c r="G11" s="120">
        <f>VLOOKUP($C11,WeeklyCalculations!$A$4:$FO$32,$H$4+$U$13-1,FALSE)</f>
        <v>14</v>
      </c>
      <c r="H11" s="118">
        <f>VLOOKUP($C11,WeeklyCalculations!$A$4:$FO$32,$H$4+$U$16-1,FALSE)</f>
        <v>9</v>
      </c>
      <c r="I11" s="121">
        <f>VLOOKUP($C11,WeeklyCalculations!$A$4:$FO$32,$H$4+$U$9,FALSE)</f>
        <v>45</v>
      </c>
      <c r="J11" s="120">
        <f>VLOOKUP($C11,WeeklyCalculations!$A$4:$FO$32,$H$4+$U$10,FALSE)</f>
        <v>34</v>
      </c>
      <c r="K11" s="122">
        <f>VLOOKUP($C11,WeeklyCalculations!$A$4:$FO$32,$H$4+$U$11,FALSE)</f>
        <v>3</v>
      </c>
      <c r="L11" s="123">
        <f>VLOOKUP($C11,WeeklyCalculations!$A$4:$FO$32,$H$4+$U$12,FALSE)</f>
        <v>6</v>
      </c>
      <c r="M11" s="124">
        <f>VLOOKUP($C11,WeeklyCalculations!$A$4:$FO$32,$H$4+$U$7+1,FALSE)</f>
        <v>45.833333333333336</v>
      </c>
      <c r="N11" s="120">
        <f>VLOOKUP($C11,WeeklyCalculations!$A$4:$FO$32,$H$4+$U$8+1,FALSE)</f>
        <v>10.8</v>
      </c>
      <c r="O11" s="120">
        <f>VLOOKUP($C11,WeeklyCalculations!$A$4:$FO$32,$H$4+$U$13,FALSE)</f>
        <v>20</v>
      </c>
      <c r="P11" s="125">
        <f>VLOOKUP($C11,WeeklyCalculations!$A$4:$FO$32,$H$4+$U$16,FALSE)</f>
        <v>10</v>
      </c>
      <c r="Q11" s="714">
        <f>VLOOKUP($C11,WeeklyCalculations!$A$4:$FO$32, $U$17 + $U$13,FALSE)</f>
        <v>20</v>
      </c>
      <c r="R11" s="715">
        <f t="shared" si="0"/>
        <v>10</v>
      </c>
      <c r="S11" s="4"/>
      <c r="T11" s="590" t="s">
        <v>74</v>
      </c>
      <c r="U11" s="43">
        <v>100</v>
      </c>
      <c r="V11" s="164"/>
    </row>
    <row r="12" spans="1:26" s="126" customFormat="1" x14ac:dyDescent="0.2">
      <c r="B12" s="318">
        <v>1</v>
      </c>
      <c r="C12" s="413" t="s">
        <v>507</v>
      </c>
      <c r="D12" s="127">
        <f>VLOOKUP($C12,WeeklyCalculations!$A$4:$FO$32,$U$6,FALSE)</f>
        <v>8</v>
      </c>
      <c r="E12" s="119">
        <f>VLOOKUP($C12,WeeklyCalculations!$A$4:$FO$32,$H$4+$U$7,FALSE)</f>
        <v>48.333333333333336</v>
      </c>
      <c r="F12" s="120">
        <f>VLOOKUP($C12,WeeklyCalculations!$A$4:$FO$32,$H$4+$U$8,FALSE)</f>
        <v>13.3</v>
      </c>
      <c r="G12" s="120">
        <f>VLOOKUP($C12,WeeklyCalculations!$A$4:$FO$32,$H$4+$U$13-1,FALSE)</f>
        <v>27</v>
      </c>
      <c r="H12" s="118">
        <f>VLOOKUP($C12,WeeklyCalculations!$A$4:$FO$32,$H$4+$U$16-1,FALSE)</f>
        <v>3</v>
      </c>
      <c r="I12" s="121">
        <f>VLOOKUP($C12,WeeklyCalculations!$A$4:$FO$32,$H$4+$U$9,FALSE)</f>
        <v>57</v>
      </c>
      <c r="J12" s="120">
        <f>VLOOKUP($C12,WeeklyCalculations!$A$4:$FO$32,$H$4+$U$10,FALSE)</f>
        <v>43.7</v>
      </c>
      <c r="K12" s="122">
        <f>VLOOKUP($C12,WeeklyCalculations!$A$4:$FO$32,$H$4+$U$11,FALSE)</f>
        <v>10</v>
      </c>
      <c r="L12" s="123">
        <f>VLOOKUP($C12,WeeklyCalculations!$A$4:$FO$32,$H$4+$U$12,FALSE)</f>
        <v>0</v>
      </c>
      <c r="M12" s="124">
        <f>VLOOKUP($C12,WeeklyCalculations!$A$4:$FO$32,$H$4+$U$7+1,FALSE)</f>
        <v>47.833333333333336</v>
      </c>
      <c r="N12" s="120">
        <f>VLOOKUP($C12,WeeklyCalculations!$A$4:$FO$32,$H$4+$U$8+1,FALSE)</f>
        <v>12.8</v>
      </c>
      <c r="O12" s="120">
        <f>VLOOKUP($C12,WeeklyCalculations!$A$4:$FO$32,$H$4+$U$13,FALSE)</f>
        <v>27</v>
      </c>
      <c r="P12" s="125">
        <f>VLOOKUP($C12,WeeklyCalculations!$A$4:$FO$32,$H$4+$U$16,FALSE)</f>
        <v>3</v>
      </c>
      <c r="Q12" s="714">
        <f>VLOOKUP($C12,WeeklyCalculations!$A$4:$FO$32, $U$17 + $U$13,FALSE)</f>
        <v>27</v>
      </c>
      <c r="R12" s="715">
        <f t="shared" si="0"/>
        <v>3</v>
      </c>
      <c r="S12" s="4"/>
      <c r="T12" s="590" t="s">
        <v>75</v>
      </c>
      <c r="U12" s="43">
        <v>118</v>
      </c>
      <c r="V12" s="164"/>
    </row>
    <row r="13" spans="1:26" ht="13.5" thickBot="1" x14ac:dyDescent="0.25">
      <c r="B13" s="318">
        <v>1</v>
      </c>
      <c r="C13" s="413" t="s">
        <v>49</v>
      </c>
      <c r="D13" s="127">
        <f>VLOOKUP($C13,WeeklyCalculations!$A$4:$FO$32,$U$6,FALSE)</f>
        <v>4</v>
      </c>
      <c r="E13" s="119">
        <f>VLOOKUP($C13,WeeklyCalculations!$A$4:$FO$32,$H$4+$U$7,FALSE)</f>
        <v>45.333333333333336</v>
      </c>
      <c r="F13" s="120">
        <f>VLOOKUP($C13,WeeklyCalculations!$A$4:$FO$32,$H$4+$U$8,FALSE)</f>
        <v>10.3</v>
      </c>
      <c r="G13" s="120">
        <f>VLOOKUP($C13,WeeklyCalculations!$A$4:$FO$32,$H$4+$U$13-1,FALSE)</f>
        <v>11</v>
      </c>
      <c r="H13" s="118">
        <f>VLOOKUP($C13,WeeklyCalculations!$A$4:$FO$32,$H$4+$U$16-1,FALSE)</f>
        <v>13</v>
      </c>
      <c r="I13" s="121">
        <f>VLOOKUP($C13,WeeklyCalculations!$A$4:$FO$32,$H$4+$U$9,FALSE)</f>
        <v>0</v>
      </c>
      <c r="J13" s="120" t="str">
        <f>VLOOKUP($C13,WeeklyCalculations!$A$4:$FO$32,$H$4+$U$10,FALSE)</f>
        <v>n/a</v>
      </c>
      <c r="K13" s="122" t="e">
        <f>VLOOKUP($C13,WeeklyCalculations!$A$4:$FO$32,$H$4+$U$11,FALSE)</f>
        <v>#VALUE!</v>
      </c>
      <c r="L13" s="123" t="str">
        <f>VLOOKUP($C13,WeeklyCalculations!$A$4:$FO$32,$H$4+$U$12,FALSE)</f>
        <v>n/a</v>
      </c>
      <c r="M13" s="124">
        <f>VLOOKUP($C13,WeeklyCalculations!$A$4:$FO$32,$H$4+$U$7+1,FALSE)</f>
        <v>45.333333333333336</v>
      </c>
      <c r="N13" s="120">
        <f>VLOOKUP($C13,WeeklyCalculations!$A$4:$FO$32,$H$4+$U$8+1,FALSE)</f>
        <v>10.3</v>
      </c>
      <c r="O13" s="120">
        <f>VLOOKUP($C13,WeeklyCalculations!$A$4:$FO$32,$H$4+$U$13,FALSE)</f>
        <v>11</v>
      </c>
      <c r="P13" s="125">
        <f>VLOOKUP($C13,WeeklyCalculations!$A$4:$FO$32,$H$4+$U$16,FALSE)</f>
        <v>13</v>
      </c>
      <c r="Q13" s="714">
        <f>VLOOKUP($C13,WeeklyCalculations!$A$4:$FO$32, $U$17 + $U$13,FALSE)</f>
        <v>11</v>
      </c>
      <c r="R13" s="715">
        <f t="shared" si="0"/>
        <v>13</v>
      </c>
      <c r="S13" s="4"/>
      <c r="T13" s="590" t="s">
        <v>77</v>
      </c>
      <c r="U13" s="577">
        <v>136</v>
      </c>
      <c r="V13" s="164"/>
    </row>
    <row r="14" spans="1:26" x14ac:dyDescent="0.2">
      <c r="B14" s="318">
        <v>1</v>
      </c>
      <c r="C14" s="413" t="s">
        <v>131</v>
      </c>
      <c r="D14" s="127">
        <f>VLOOKUP($C14,WeeklyCalculations!$A$4:$FO$32,$U$6,FALSE)</f>
        <v>5</v>
      </c>
      <c r="E14" s="119">
        <f>VLOOKUP($C14,WeeklyCalculations!$A$4:$FO$32,$H$4+$U$7,FALSE)</f>
        <v>45</v>
      </c>
      <c r="F14" s="120">
        <f>VLOOKUP($C14,WeeklyCalculations!$A$4:$FO$32,$H$4+$U$8,FALSE)</f>
        <v>10</v>
      </c>
      <c r="G14" s="120">
        <f>VLOOKUP($C14,WeeklyCalculations!$A$4:$FO$32,$H$4+$U$13-1,FALSE)</f>
        <v>13</v>
      </c>
      <c r="H14" s="118">
        <f>VLOOKUP($C14,WeeklyCalculations!$A$4:$FO$32,$H$4+$U$16-1,FALSE)</f>
        <v>10</v>
      </c>
      <c r="I14" s="121">
        <f>VLOOKUP($C14,WeeklyCalculations!$A$4:$FO$32,$H$4+$U$9,FALSE)</f>
        <v>40</v>
      </c>
      <c r="J14" s="120">
        <f>VLOOKUP($C14,WeeklyCalculations!$A$4:$FO$32,$H$4+$U$10,FALSE)</f>
        <v>30</v>
      </c>
      <c r="K14" s="122">
        <f>VLOOKUP($C14,WeeklyCalculations!$A$4:$FO$32,$H$4+$U$11,FALSE)</f>
        <v>1</v>
      </c>
      <c r="L14" s="123">
        <f>VLOOKUP($C14,WeeklyCalculations!$A$4:$FO$32,$H$4+$U$12,FALSE)</f>
        <v>8</v>
      </c>
      <c r="M14" s="124">
        <f>VLOOKUP($C14,WeeklyCalculations!$A$4:$FO$32,$H$4+$U$7+1,FALSE)</f>
        <v>43.75</v>
      </c>
      <c r="N14" s="120">
        <f>VLOOKUP($C14,WeeklyCalculations!$A$4:$FO$32,$H$4+$U$8+1,FALSE)</f>
        <v>8.8000000000000007</v>
      </c>
      <c r="O14" s="120">
        <f>VLOOKUP($C14,WeeklyCalculations!$A$4:$FO$32,$H$4+$U$13,FALSE)</f>
        <v>21</v>
      </c>
      <c r="P14" s="125">
        <f>VLOOKUP($C14,WeeklyCalculations!$A$4:$FO$32,$H$4+$U$16,FALSE)</f>
        <v>9</v>
      </c>
      <c r="Q14" s="714">
        <f>VLOOKUP($C14,WeeklyCalculations!$A$4:$FO$32, $U$17 + $U$13,FALSE)</f>
        <v>21</v>
      </c>
      <c r="R14" s="715">
        <f t="shared" si="0"/>
        <v>9</v>
      </c>
      <c r="S14" s="4"/>
      <c r="T14" s="144"/>
      <c r="U14" s="2"/>
      <c r="V14" s="164"/>
    </row>
    <row r="15" spans="1:26" ht="12.75" customHeight="1" thickBot="1" x14ac:dyDescent="0.25">
      <c r="B15" s="318" t="s">
        <v>138</v>
      </c>
      <c r="C15" s="413" t="s">
        <v>38</v>
      </c>
      <c r="D15" s="127">
        <f>VLOOKUP($C15,WeeklyCalculations!$A$4:$FO$32,$U$6,FALSE)</f>
        <v>8</v>
      </c>
      <c r="E15" s="119">
        <f>VLOOKUP($C15,WeeklyCalculations!$A$4:$FO$32,$H$4+$U$7,FALSE)</f>
        <v>49.166666666666664</v>
      </c>
      <c r="F15" s="120">
        <f>VLOOKUP($C15,WeeklyCalculations!$A$4:$FO$32,$H$4+$U$8,FALSE)</f>
        <v>14.2</v>
      </c>
      <c r="G15" s="120">
        <f>VLOOKUP($C15,WeeklyCalculations!$A$4:$FO$32,$H$4+$U$13-1,FALSE)</f>
        <v>25</v>
      </c>
      <c r="H15" s="118">
        <f>VLOOKUP($C15,WeeklyCalculations!$A$4:$FO$32,$H$4+$U$16-1,FALSE)</f>
        <v>4</v>
      </c>
      <c r="I15" s="121">
        <f>VLOOKUP($C15,WeeklyCalculations!$A$4:$FO$32,$H$4+$U$9,FALSE)</f>
        <v>52</v>
      </c>
      <c r="J15" s="120">
        <f>VLOOKUP($C15,WeeklyCalculations!$A$4:$FO$32,$H$4+$U$10,FALSE)</f>
        <v>37.799999999999997</v>
      </c>
      <c r="K15" s="122">
        <f>VLOOKUP($C15,WeeklyCalculations!$A$4:$FO$32,$H$4+$U$11,FALSE)</f>
        <v>9</v>
      </c>
      <c r="L15" s="123">
        <f>VLOOKUP($C15,WeeklyCalculations!$A$4:$FO$32,$H$4+$U$12,FALSE)</f>
        <v>0</v>
      </c>
      <c r="M15" s="124">
        <f>VLOOKUP($C15,WeeklyCalculations!$A$4:$FO$32,$H$4+$U$7+1,FALSE)</f>
        <v>49.166666666666664</v>
      </c>
      <c r="N15" s="120">
        <f>VLOOKUP($C15,WeeklyCalculations!$A$4:$FO$32,$H$4+$U$8+1,FALSE)</f>
        <v>14.2</v>
      </c>
      <c r="O15" s="120">
        <f>VLOOKUP($C15,WeeklyCalculations!$A$4:$FO$32,$H$4+$U$13,FALSE)</f>
        <v>25</v>
      </c>
      <c r="P15" s="125">
        <f>VLOOKUP($C15,WeeklyCalculations!$A$4:$FO$32,$H$4+$U$16,FALSE)</f>
        <v>6</v>
      </c>
      <c r="Q15" s="714">
        <f>VLOOKUP($C15,WeeklyCalculations!$A$4:$FO$32, $U$17 + $U$13,FALSE)</f>
        <v>25</v>
      </c>
      <c r="R15" s="715">
        <f t="shared" si="0"/>
        <v>6</v>
      </c>
      <c r="S15" s="4"/>
      <c r="T15" s="164" t="e">
        <f>#REF!+#REF!</f>
        <v>#REF!</v>
      </c>
      <c r="V15" s="164"/>
    </row>
    <row r="16" spans="1:26" s="126" customFormat="1" x14ac:dyDescent="0.2">
      <c r="B16" s="318" t="s">
        <v>138</v>
      </c>
      <c r="C16" s="413" t="s">
        <v>39</v>
      </c>
      <c r="D16" s="127">
        <f>VLOOKUP($C16,WeeklyCalculations!$A$4:$FO$32,$U$6,FALSE)</f>
        <v>7</v>
      </c>
      <c r="E16" s="119">
        <f>VLOOKUP($C16,WeeklyCalculations!$A$4:$FO$32,$H$4+$U$7,FALSE)</f>
        <v>43.666666666666664</v>
      </c>
      <c r="F16" s="120">
        <f>VLOOKUP($C16,WeeklyCalculations!$A$4:$FO$32,$H$4+$U$8,FALSE)</f>
        <v>8.6999999999999993</v>
      </c>
      <c r="G16" s="120">
        <f>VLOOKUP($C16,WeeklyCalculations!$A$4:$FO$32,$H$4+$U$13-1,FALSE)</f>
        <v>27.5</v>
      </c>
      <c r="H16" s="118">
        <f>VLOOKUP($C16,WeeklyCalculations!$A$4:$FO$32,$H$4+$U$16-1,FALSE)</f>
        <v>1</v>
      </c>
      <c r="I16" s="121">
        <f>VLOOKUP($C16,WeeklyCalculations!$A$4:$FO$32,$H$4+$U$9,FALSE)</f>
        <v>0</v>
      </c>
      <c r="J16" s="120" t="str">
        <f>VLOOKUP($C16,WeeklyCalculations!$A$4:$FO$32,$H$4+$U$10,FALSE)</f>
        <v>n/a</v>
      </c>
      <c r="K16" s="122" t="e">
        <f>VLOOKUP($C16,WeeklyCalculations!$A$4:$FO$32,$H$4+$U$11,FALSE)</f>
        <v>#VALUE!</v>
      </c>
      <c r="L16" s="123" t="str">
        <f>VLOOKUP($C16,WeeklyCalculations!$A$4:$FO$32,$H$4+$U$12,FALSE)</f>
        <v>n/a</v>
      </c>
      <c r="M16" s="124">
        <f>VLOOKUP($C16,WeeklyCalculations!$A$4:$FO$32,$H$4+$U$7+1,FALSE)</f>
        <v>43.666666666666664</v>
      </c>
      <c r="N16" s="120">
        <f>VLOOKUP($C16,WeeklyCalculations!$A$4:$FO$32,$H$4+$U$8+1,FALSE)</f>
        <v>8.6999999999999993</v>
      </c>
      <c r="O16" s="120">
        <f>VLOOKUP($C16,WeeklyCalculations!$A$4:$FO$32,$H$4+$U$13,FALSE)</f>
        <v>27.5</v>
      </c>
      <c r="P16" s="125">
        <f>VLOOKUP($C16,WeeklyCalculations!$A$4:$FO$32,$H$4+$U$16,FALSE)</f>
        <v>1</v>
      </c>
      <c r="Q16" s="714">
        <f>VLOOKUP($C16,WeeklyCalculations!$A$4:$FO$32, $U$17 + $U$13,FALSE)</f>
        <v>27.5</v>
      </c>
      <c r="R16" s="715">
        <f t="shared" si="0"/>
        <v>1</v>
      </c>
      <c r="S16" s="4"/>
      <c r="T16" s="618" t="s">
        <v>76</v>
      </c>
      <c r="U16" s="576">
        <v>154</v>
      </c>
      <c r="V16" s="164"/>
      <c r="W16" s="2">
        <f t="shared" ref="W16:W21" si="1">X16+Y16</f>
        <v>14</v>
      </c>
      <c r="X16" s="2">
        <v>9</v>
      </c>
      <c r="Y16" s="2">
        <v>5</v>
      </c>
      <c r="Z16" s="2">
        <f t="shared" ref="Z16:Z21" si="2">Y16/X16</f>
        <v>0.55555555555555558</v>
      </c>
    </row>
    <row r="17" spans="2:28" ht="13.5" thickBot="1" x14ac:dyDescent="0.25">
      <c r="B17" s="318" t="s">
        <v>138</v>
      </c>
      <c r="C17" s="413" t="s">
        <v>47</v>
      </c>
      <c r="D17" s="127">
        <f>VLOOKUP($C17,WeeklyCalculations!$A$4:$FO$32,$U$6,FALSE)</f>
        <v>6</v>
      </c>
      <c r="E17" s="119">
        <f>VLOOKUP($C17,WeeklyCalculations!$A$4:$FO$32,$H$4+$U$7,FALSE)</f>
        <v>45</v>
      </c>
      <c r="F17" s="120">
        <f>VLOOKUP($C17,WeeklyCalculations!$A$4:$FO$32,$H$4+$U$8,FALSE)</f>
        <v>10</v>
      </c>
      <c r="G17" s="120">
        <f>VLOOKUP($C17,WeeklyCalculations!$A$4:$FO$32,$H$4+$U$13-1,FALSE)</f>
        <v>13</v>
      </c>
      <c r="H17" s="118">
        <f>VLOOKUP($C17,WeeklyCalculations!$A$4:$FO$32,$H$4+$U$16-1,FALSE)</f>
        <v>10</v>
      </c>
      <c r="I17" s="121">
        <f>VLOOKUP($C17,WeeklyCalculations!$A$4:$FO$32,$H$4+$U$9,FALSE)</f>
        <v>46</v>
      </c>
      <c r="J17" s="120">
        <f>VLOOKUP($C17,WeeklyCalculations!$A$4:$FO$32,$H$4+$U$10,FALSE)</f>
        <v>36</v>
      </c>
      <c r="K17" s="122">
        <f>VLOOKUP($C17,WeeklyCalculations!$A$4:$FO$32,$H$4+$U$11,FALSE)</f>
        <v>7</v>
      </c>
      <c r="L17" s="123">
        <f>VLOOKUP($C17,WeeklyCalculations!$A$4:$FO$32,$H$4+$U$12,FALSE)</f>
        <v>2</v>
      </c>
      <c r="M17" s="124">
        <f>VLOOKUP($C17,WeeklyCalculations!$A$4:$FO$32,$H$4+$U$7+1,FALSE)</f>
        <v>45.2</v>
      </c>
      <c r="N17" s="120">
        <f>VLOOKUP($C17,WeeklyCalculations!$A$4:$FO$32,$H$4+$U$8+1,FALSE)</f>
        <v>10.199999999999999</v>
      </c>
      <c r="O17" s="120">
        <f>VLOOKUP($C17,WeeklyCalculations!$A$4:$FO$32,$H$4+$U$13,FALSE)</f>
        <v>15</v>
      </c>
      <c r="P17" s="125">
        <f>VLOOKUP($C17,WeeklyCalculations!$A$4:$FO$32,$H$4+$U$16,FALSE)</f>
        <v>11</v>
      </c>
      <c r="Q17" s="714">
        <f>VLOOKUP($C17,WeeklyCalculations!$A$4:$FO$32, $U$17 + $U$13,FALSE)</f>
        <v>15</v>
      </c>
      <c r="R17" s="715">
        <f t="shared" si="0"/>
        <v>11</v>
      </c>
      <c r="S17" s="4"/>
      <c r="T17" s="591" t="s">
        <v>115</v>
      </c>
      <c r="U17" s="44">
        <v>8</v>
      </c>
      <c r="V17" s="164"/>
      <c r="W17" s="2">
        <f t="shared" si="1"/>
        <v>16</v>
      </c>
      <c r="X17" s="2">
        <v>10</v>
      </c>
      <c r="Y17" s="2">
        <v>6</v>
      </c>
      <c r="Z17" s="2">
        <f t="shared" si="2"/>
        <v>0.6</v>
      </c>
    </row>
    <row r="18" spans="2:28" x14ac:dyDescent="0.2">
      <c r="B18" s="318" t="s">
        <v>138</v>
      </c>
      <c r="C18" s="413" t="s">
        <v>40</v>
      </c>
      <c r="D18" s="127">
        <f>VLOOKUP($C18,WeeklyCalculations!$A$4:$FO$32,$U$6,FALSE)</f>
        <v>7</v>
      </c>
      <c r="E18" s="119">
        <f>VLOOKUP($C18,WeeklyCalculations!$A$4:$FO$32,$H$4+$U$7,FALSE)</f>
        <v>40.333333333333336</v>
      </c>
      <c r="F18" s="120">
        <f>VLOOKUP($C18,WeeklyCalculations!$A$4:$FO$32,$H$4+$U$8,FALSE)</f>
        <v>5.3</v>
      </c>
      <c r="G18" s="120">
        <f>VLOOKUP($C18,WeeklyCalculations!$A$4:$FO$32,$H$4+$U$13-1,FALSE)</f>
        <v>27.5</v>
      </c>
      <c r="H18" s="118">
        <f>VLOOKUP($C18,WeeklyCalculations!$A$4:$FO$32,$H$4+$U$16-1,FALSE)</f>
        <v>1</v>
      </c>
      <c r="I18" s="121">
        <f>VLOOKUP($C18,WeeklyCalculations!$A$4:$FO$32,$H$4+$U$9,FALSE)</f>
        <v>0</v>
      </c>
      <c r="J18" s="120" t="str">
        <f>VLOOKUP($C18,WeeklyCalculations!$A$4:$FO$32,$H$4+$U$10,FALSE)</f>
        <v>n/a</v>
      </c>
      <c r="K18" s="122" t="e">
        <f>VLOOKUP($C18,WeeklyCalculations!$A$4:$FO$32,$H$4+$U$11,FALSE)</f>
        <v>#VALUE!</v>
      </c>
      <c r="L18" s="123" t="str">
        <f>VLOOKUP($C18,WeeklyCalculations!$A$4:$FO$32,$H$4+$U$12,FALSE)</f>
        <v>n/a</v>
      </c>
      <c r="M18" s="124">
        <f>VLOOKUP($C18,WeeklyCalculations!$A$4:$FO$32,$H$4+$U$7+1,FALSE)</f>
        <v>40.333333333333336</v>
      </c>
      <c r="N18" s="120">
        <f>VLOOKUP($C18,WeeklyCalculations!$A$4:$FO$32,$H$4+$U$8+1,FALSE)</f>
        <v>5.3</v>
      </c>
      <c r="O18" s="120">
        <f>VLOOKUP($C18,WeeklyCalculations!$A$4:$FO$32,$H$4+$U$13,FALSE)</f>
        <v>27.5</v>
      </c>
      <c r="P18" s="125">
        <f>VLOOKUP($C18,WeeklyCalculations!$A$4:$FO$32,$H$4+$U$16,FALSE)</f>
        <v>1</v>
      </c>
      <c r="Q18" s="714">
        <f>VLOOKUP($C18,WeeklyCalculations!$A$4:$FO$32, $U$17 + $U$13,FALSE)</f>
        <v>27.5</v>
      </c>
      <c r="R18" s="715">
        <f t="shared" si="0"/>
        <v>1</v>
      </c>
      <c r="S18" s="4"/>
      <c r="T18" s="39"/>
      <c r="V18" s="164"/>
      <c r="W18" s="2">
        <f t="shared" si="1"/>
        <v>18</v>
      </c>
      <c r="X18" s="2">
        <v>11</v>
      </c>
      <c r="Y18" s="2">
        <v>7</v>
      </c>
      <c r="Z18" s="2">
        <f t="shared" si="2"/>
        <v>0.63636363636363635</v>
      </c>
    </row>
    <row r="19" spans="2:28" x14ac:dyDescent="0.2">
      <c r="B19" s="318" t="s">
        <v>138</v>
      </c>
      <c r="C19" s="413" t="s">
        <v>41</v>
      </c>
      <c r="D19" s="127">
        <f>VLOOKUP($C19,WeeklyCalculations!$A$4:$FO$32,$U$6,FALSE)</f>
        <v>8</v>
      </c>
      <c r="E19" s="119">
        <f>VLOOKUP($C19,WeeklyCalculations!$A$4:$FO$32,$H$4+$U$7,FALSE)</f>
        <v>48.5</v>
      </c>
      <c r="F19" s="120">
        <f>VLOOKUP($C19,WeeklyCalculations!$A$4:$FO$32,$H$4+$U$8,FALSE)</f>
        <v>13.5</v>
      </c>
      <c r="G19" s="120">
        <f>VLOOKUP($C19,WeeklyCalculations!$A$4:$FO$32,$H$4+$U$13-1,FALSE)</f>
        <v>13</v>
      </c>
      <c r="H19" s="118">
        <f>VLOOKUP($C19,WeeklyCalculations!$A$4:$FO$32,$H$4+$U$16-1,FALSE)</f>
        <v>10</v>
      </c>
      <c r="I19" s="121">
        <f>VLOOKUP($C19,WeeklyCalculations!$A$4:$FO$32,$H$4+$U$9,FALSE)</f>
        <v>50</v>
      </c>
      <c r="J19" s="120">
        <f>VLOOKUP($C19,WeeklyCalculations!$A$4:$FO$32,$H$4+$U$10,FALSE)</f>
        <v>36.5</v>
      </c>
      <c r="K19" s="122">
        <f>VLOOKUP($C19,WeeklyCalculations!$A$4:$FO$32,$H$4+$U$11,FALSE)</f>
        <v>8</v>
      </c>
      <c r="L19" s="123">
        <f>VLOOKUP($C19,WeeklyCalculations!$A$4:$FO$32,$H$4+$U$12,FALSE)</f>
        <v>1</v>
      </c>
      <c r="M19" s="124">
        <f>VLOOKUP($C19,WeeklyCalculations!$A$4:$FO$32,$H$4+$U$7+1,FALSE)</f>
        <v>48</v>
      </c>
      <c r="N19" s="120">
        <f>VLOOKUP($C19,WeeklyCalculations!$A$4:$FO$32,$H$4+$U$8+1,FALSE)</f>
        <v>13</v>
      </c>
      <c r="O19" s="120">
        <f>VLOOKUP($C19,WeeklyCalculations!$A$4:$FO$32,$H$4+$U$13,FALSE)</f>
        <v>14</v>
      </c>
      <c r="P19" s="125">
        <f>VLOOKUP($C19,WeeklyCalculations!$A$4:$FO$32,$H$4+$U$16,FALSE)</f>
        <v>12</v>
      </c>
      <c r="Q19" s="714">
        <f>VLOOKUP($C19,WeeklyCalculations!$A$4:$FO$32, $U$17 + $U$13,FALSE)</f>
        <v>14</v>
      </c>
      <c r="R19" s="715">
        <f t="shared" si="0"/>
        <v>12</v>
      </c>
      <c r="S19" s="4"/>
      <c r="V19" s="164"/>
      <c r="W19" s="2">
        <f t="shared" si="1"/>
        <v>20</v>
      </c>
      <c r="X19" s="2">
        <v>12</v>
      </c>
      <c r="Y19" s="2">
        <v>8</v>
      </c>
      <c r="Z19" s="2">
        <f t="shared" si="2"/>
        <v>0.66666666666666663</v>
      </c>
    </row>
    <row r="20" spans="2:28" ht="13.5" thickBot="1" x14ac:dyDescent="0.25">
      <c r="B20" s="318" t="s">
        <v>138</v>
      </c>
      <c r="C20" s="413" t="s">
        <v>521</v>
      </c>
      <c r="D20" s="127">
        <f>VLOOKUP($C20,WeeklyCalculations!$A$4:$FO$32,$U$6,FALSE)</f>
        <v>8</v>
      </c>
      <c r="E20" s="119">
        <f>VLOOKUP($C20,WeeklyCalculations!$A$4:$FO$32,$H$4+$U$7,FALSE)</f>
        <v>49.833333333333336</v>
      </c>
      <c r="F20" s="120">
        <f>VLOOKUP($C20,WeeklyCalculations!$A$4:$FO$32,$H$4+$U$8,FALSE)</f>
        <v>14.8</v>
      </c>
      <c r="G20" s="120">
        <f>VLOOKUP($C20,WeeklyCalculations!$A$4:$FO$32,$H$4+$U$13-1,FALSE)</f>
        <v>20</v>
      </c>
      <c r="H20" s="118">
        <f>VLOOKUP($C20,WeeklyCalculations!$A$4:$FO$32,$H$4+$U$16-1,FALSE)</f>
        <v>6</v>
      </c>
      <c r="I20" s="121">
        <f>VLOOKUP($C20,WeeklyCalculations!$A$4:$FO$32,$H$4+$U$9,FALSE)</f>
        <v>47</v>
      </c>
      <c r="J20" s="120">
        <f>VLOOKUP($C20,WeeklyCalculations!$A$4:$FO$32,$H$4+$U$10,FALSE)</f>
        <v>32.200000000000003</v>
      </c>
      <c r="K20" s="122">
        <f>VLOOKUP($C20,WeeklyCalculations!$A$4:$FO$32,$H$4+$U$11,FALSE)</f>
        <v>2</v>
      </c>
      <c r="L20" s="123">
        <f>VLOOKUP($C20,WeeklyCalculations!$A$4:$FO$32,$H$4+$U$12,FALSE)</f>
        <v>7</v>
      </c>
      <c r="M20" s="124">
        <f>VLOOKUP($C20,WeeklyCalculations!$A$4:$FO$32,$H$4+$U$7+1,FALSE)</f>
        <v>48.833333333333336</v>
      </c>
      <c r="N20" s="120">
        <f>VLOOKUP($C20,WeeklyCalculations!$A$4:$FO$32,$H$4+$U$8+1,FALSE)</f>
        <v>13.8</v>
      </c>
      <c r="O20" s="120">
        <f>VLOOKUP($C20,WeeklyCalculations!$A$4:$FO$32,$H$4+$U$13,FALSE)</f>
        <v>27</v>
      </c>
      <c r="P20" s="125">
        <f>VLOOKUP($C20,WeeklyCalculations!$A$4:$FO$32,$H$4+$U$16,FALSE)</f>
        <v>3</v>
      </c>
      <c r="Q20" s="714">
        <f>VLOOKUP($C20,WeeklyCalculations!$A$4:$FO$32, $U$17 + $U$13,FALSE)</f>
        <v>27</v>
      </c>
      <c r="R20" s="715">
        <f t="shared" si="0"/>
        <v>3</v>
      </c>
      <c r="S20" s="4"/>
      <c r="V20" s="164"/>
      <c r="W20" s="2">
        <f t="shared" si="1"/>
        <v>22</v>
      </c>
      <c r="X20" s="2">
        <v>13</v>
      </c>
      <c r="Y20" s="2">
        <v>9</v>
      </c>
      <c r="Z20" s="2">
        <f t="shared" si="2"/>
        <v>0.69230769230769229</v>
      </c>
    </row>
    <row r="21" spans="2:28" x14ac:dyDescent="0.2">
      <c r="B21" s="318"/>
      <c r="C21" s="894" t="s">
        <v>146</v>
      </c>
      <c r="D21" s="895"/>
      <c r="E21" s="895"/>
      <c r="F21" s="895"/>
      <c r="G21" s="895"/>
      <c r="H21" s="895"/>
      <c r="I21" s="895"/>
      <c r="J21" s="895"/>
      <c r="K21" s="895"/>
      <c r="L21" s="895"/>
      <c r="M21" s="895"/>
      <c r="N21" s="895"/>
      <c r="O21" s="895"/>
      <c r="P21" s="895"/>
      <c r="Q21" s="895"/>
      <c r="R21" s="896"/>
      <c r="S21" s="4"/>
      <c r="T21" s="39"/>
      <c r="U21" s="144"/>
      <c r="V21" s="164"/>
      <c r="W21" s="2">
        <f t="shared" si="1"/>
        <v>24</v>
      </c>
      <c r="X21" s="2">
        <v>14</v>
      </c>
      <c r="Y21" s="2">
        <v>10</v>
      </c>
      <c r="Z21" s="2">
        <f t="shared" si="2"/>
        <v>0.7142857142857143</v>
      </c>
    </row>
    <row r="22" spans="2:28" x14ac:dyDescent="0.2">
      <c r="B22" s="318"/>
      <c r="C22" s="578" t="s">
        <v>130</v>
      </c>
      <c r="D22" s="268">
        <f>VLOOKUP($C22,WeeklyCalculations!$A$4:$FO$32,$U$6,FALSE)</f>
        <v>6</v>
      </c>
      <c r="E22" s="119">
        <f>VLOOKUP($C22,WeeklyCalculations!$A$4:$FO$32,$H$4+$U$7,FALSE)</f>
        <v>43.5</v>
      </c>
      <c r="F22" s="120">
        <f>VLOOKUP($C22,WeeklyCalculations!$A$4:$FO$32,$H$4+$U$8,FALSE)</f>
        <v>8.5</v>
      </c>
      <c r="G22" s="120"/>
      <c r="H22" s="118"/>
      <c r="I22" s="121">
        <f>VLOOKUP($C22,WeeklyCalculations!$A$4:$FO$32,$H$4+$U$9,FALSE)</f>
        <v>47</v>
      </c>
      <c r="J22" s="120">
        <f>VLOOKUP($C22,WeeklyCalculations!$A$4:$FO$32,$H$4+$U$10,FALSE)</f>
        <v>38.5</v>
      </c>
      <c r="K22" s="122"/>
      <c r="L22" s="123"/>
      <c r="M22" s="124">
        <f>VLOOKUP($C22,WeeklyCalculations!$A$4:$FO$32,$H$4+$U$7+1,FALSE)</f>
        <v>44.2</v>
      </c>
      <c r="N22" s="120">
        <f>VLOOKUP($C22,WeeklyCalculations!$A$4:$FO$32,$H$4+$U$8+1,FALSE)</f>
        <v>9.1999999999999993</v>
      </c>
      <c r="O22" s="120"/>
      <c r="P22" s="125"/>
      <c r="Q22" s="714"/>
      <c r="R22" s="731"/>
      <c r="S22" s="1"/>
      <c r="T22" s="144"/>
      <c r="U22" s="2"/>
      <c r="V22" s="164"/>
    </row>
    <row r="23" spans="2:28" x14ac:dyDescent="0.2">
      <c r="B23" s="318"/>
      <c r="C23" s="646" t="s">
        <v>30</v>
      </c>
      <c r="D23" s="268">
        <f>VLOOKUP($C23,WeeklyCalculations!$A$4:$FO$32,$U$6,FALSE)</f>
        <v>5</v>
      </c>
      <c r="E23" s="119">
        <f>VLOOKUP($C23,WeeklyCalculations!$A$4:$FO$32,$H$4+$U$7,FALSE)</f>
        <v>50.5</v>
      </c>
      <c r="F23" s="120">
        <f>VLOOKUP($C23,WeeklyCalculations!$A$4:$FO$32,$H$4+$U$8,FALSE)</f>
        <v>15.5</v>
      </c>
      <c r="G23" s="120"/>
      <c r="H23" s="118"/>
      <c r="I23" s="121">
        <f>VLOOKUP($C23,WeeklyCalculations!$A$4:$FO$32,$H$4+$U$9,FALSE)</f>
        <v>0</v>
      </c>
      <c r="J23" s="120" t="str">
        <f>VLOOKUP($C23,WeeklyCalculations!$A$4:$FO$32,$H$4+$U$10,FALSE)</f>
        <v>n/a</v>
      </c>
      <c r="K23" s="122"/>
      <c r="L23" s="123"/>
      <c r="M23" s="124">
        <f>VLOOKUP($C23,WeeklyCalculations!$A$4:$FO$32,$H$4+$U$7+1,FALSE)</f>
        <v>0</v>
      </c>
      <c r="N23" s="120">
        <f>VLOOKUP($C23,WeeklyCalculations!$A$4:$FO$32,$H$4+$U$8+1,FALSE)</f>
        <v>-35</v>
      </c>
      <c r="O23" s="644"/>
      <c r="P23" s="645"/>
      <c r="Q23" s="818"/>
      <c r="R23" s="819"/>
      <c r="T23" s="144"/>
      <c r="U23" s="2"/>
    </row>
    <row r="24" spans="2:28" ht="13.5" thickBot="1" x14ac:dyDescent="0.25">
      <c r="B24" s="318"/>
      <c r="C24" s="646" t="s">
        <v>35</v>
      </c>
      <c r="D24" s="647">
        <f>VLOOKUP($C24,WeeklyCalculations!$A$4:$FO$32,$U$6,FALSE)</f>
        <v>6</v>
      </c>
      <c r="E24" s="648">
        <f>VLOOKUP($C24,WeeklyCalculations!$A$4:$FO$32,$H$4+$U$7,FALSE)</f>
        <v>48</v>
      </c>
      <c r="F24" s="644">
        <f>VLOOKUP($C24,WeeklyCalculations!$A$4:$FO$32,$H$4+$U$8,FALSE)</f>
        <v>13</v>
      </c>
      <c r="G24" s="644"/>
      <c r="H24" s="649"/>
      <c r="I24" s="650">
        <f>VLOOKUP($C24,WeeklyCalculations!$A$4:$FO$32,$H$4+$U$9,FALSE)</f>
        <v>0</v>
      </c>
      <c r="J24" s="644" t="str">
        <f>VLOOKUP($C24,WeeklyCalculations!$A$4:$FO$32,$H$4+$U$10,FALSE)</f>
        <v>n/a</v>
      </c>
      <c r="K24" s="651"/>
      <c r="L24" s="652"/>
      <c r="M24" s="643">
        <f>VLOOKUP($C24,WeeklyCalculations!$A$4:$FO$32,$H$4+$U$7+1,FALSE)</f>
        <v>0</v>
      </c>
      <c r="N24" s="644">
        <f>VLOOKUP($C24,WeeklyCalculations!$A$4:$FO$32,$H$4+$U$8+1,FALSE)</f>
        <v>-35</v>
      </c>
      <c r="O24" s="644"/>
      <c r="P24" s="645"/>
      <c r="Q24" s="716"/>
      <c r="R24" s="732"/>
      <c r="S24" s="1"/>
      <c r="U24" s="165"/>
    </row>
    <row r="25" spans="2:28" ht="24" thickBot="1" x14ac:dyDescent="0.4">
      <c r="C25" s="897" t="str">
        <f>"WEEK " &amp; H4 &amp; " SIDE BET RESULTS"</f>
        <v>WEEK 8 SIDE BET RESULTS</v>
      </c>
      <c r="D25" s="898"/>
      <c r="E25" s="898"/>
      <c r="F25" s="898"/>
      <c r="G25" s="898"/>
      <c r="H25" s="898"/>
      <c r="I25" s="898"/>
      <c r="J25" s="898"/>
      <c r="K25" s="898"/>
      <c r="L25" s="898"/>
      <c r="M25" s="898"/>
      <c r="N25" s="898"/>
      <c r="O25" s="898"/>
      <c r="P25" s="898"/>
      <c r="Q25" s="898"/>
      <c r="R25" s="899"/>
      <c r="S25" s="1"/>
      <c r="U25" s="166"/>
    </row>
    <row r="26" spans="2:28" ht="13.5" thickBot="1" x14ac:dyDescent="0.25">
      <c r="C26" s="855" t="s">
        <v>517</v>
      </c>
      <c r="D26" s="856"/>
      <c r="E26" s="856"/>
      <c r="F26" s="856"/>
      <c r="G26" s="856"/>
      <c r="H26" s="856"/>
      <c r="I26" s="856"/>
      <c r="J26" s="856"/>
      <c r="K26" s="856"/>
      <c r="L26" s="856"/>
      <c r="M26" s="856"/>
      <c r="N26" s="856"/>
      <c r="O26" s="856"/>
      <c r="P26" s="856"/>
      <c r="Q26" s="856"/>
      <c r="R26" s="857"/>
      <c r="S26" s="4"/>
      <c r="T26" s="1" t="s">
        <v>550</v>
      </c>
      <c r="U26" s="1" t="s">
        <v>551</v>
      </c>
      <c r="V26" s="1" t="s">
        <v>552</v>
      </c>
      <c r="W26" s="1" t="s">
        <v>553</v>
      </c>
      <c r="X26" s="1" t="s">
        <v>555</v>
      </c>
      <c r="Y26" s="1" t="s">
        <v>1</v>
      </c>
      <c r="AA26" s="2" t="s">
        <v>563</v>
      </c>
      <c r="AB26" s="2" t="s">
        <v>564</v>
      </c>
    </row>
    <row r="27" spans="2:28" x14ac:dyDescent="0.2">
      <c r="C27" s="885" t="s">
        <v>565</v>
      </c>
      <c r="D27" s="886"/>
      <c r="E27" s="886"/>
      <c r="F27" s="886"/>
      <c r="G27" s="886"/>
      <c r="H27" s="886"/>
      <c r="I27" s="886"/>
      <c r="J27" s="886"/>
      <c r="K27" s="886"/>
      <c r="L27" s="886"/>
      <c r="M27" s="886"/>
      <c r="N27" s="886"/>
      <c r="O27" s="886"/>
      <c r="P27" s="886"/>
      <c r="Q27" s="886"/>
      <c r="R27" s="887"/>
      <c r="S27" s="4"/>
      <c r="T27" s="829">
        <f>9+5</f>
        <v>14</v>
      </c>
      <c r="U27" s="829">
        <v>7</v>
      </c>
      <c r="V27" s="829">
        <f>11+9</f>
        <v>20</v>
      </c>
      <c r="W27" s="1">
        <v>4</v>
      </c>
      <c r="X27" s="1">
        <v>9</v>
      </c>
      <c r="Y27" s="1">
        <f>SUM(T27:X27)</f>
        <v>54</v>
      </c>
      <c r="AA27" s="2">
        <v>6</v>
      </c>
      <c r="AB27" s="2">
        <v>6</v>
      </c>
    </row>
    <row r="28" spans="2:28" ht="12.75" customHeight="1" thickBot="1" x14ac:dyDescent="0.25">
      <c r="C28" s="858" t="s">
        <v>566</v>
      </c>
      <c r="D28" s="859"/>
      <c r="E28" s="859"/>
      <c r="F28" s="859"/>
      <c r="G28" s="859"/>
      <c r="H28" s="859"/>
      <c r="I28" s="859"/>
      <c r="J28" s="859"/>
      <c r="K28" s="859"/>
      <c r="L28" s="859"/>
      <c r="M28" s="859"/>
      <c r="N28" s="859"/>
      <c r="O28" s="859"/>
      <c r="P28" s="859"/>
      <c r="Q28" s="859"/>
      <c r="R28" s="860"/>
      <c r="S28" s="1"/>
      <c r="T28" s="1" t="s">
        <v>560</v>
      </c>
      <c r="U28" s="1" t="s">
        <v>560</v>
      </c>
      <c r="V28" s="1" t="s">
        <v>560</v>
      </c>
      <c r="W28" s="1"/>
      <c r="X28" s="1"/>
      <c r="Y28" s="2">
        <v>16</v>
      </c>
      <c r="Z28" s="2" t="s">
        <v>554</v>
      </c>
      <c r="AB28" s="2">
        <v>6</v>
      </c>
    </row>
    <row r="29" spans="2:28" ht="13.5" thickBot="1" x14ac:dyDescent="0.25">
      <c r="C29" s="855" t="s">
        <v>79</v>
      </c>
      <c r="D29" s="856"/>
      <c r="E29" s="856"/>
      <c r="F29" s="856"/>
      <c r="G29" s="856"/>
      <c r="H29" s="856"/>
      <c r="I29" s="856"/>
      <c r="J29" s="856"/>
      <c r="K29" s="856"/>
      <c r="L29" s="856"/>
      <c r="M29" s="856"/>
      <c r="N29" s="856"/>
      <c r="O29" s="856"/>
      <c r="P29" s="856"/>
      <c r="Q29" s="856"/>
      <c r="R29" s="857"/>
      <c r="S29" s="1"/>
      <c r="U29" s="2"/>
      <c r="Y29" s="2">
        <v>10</v>
      </c>
      <c r="Z29" s="2" t="s">
        <v>556</v>
      </c>
    </row>
    <row r="30" spans="2:28" ht="13.5" thickBot="1" x14ac:dyDescent="0.25">
      <c r="C30" s="858" t="s">
        <v>567</v>
      </c>
      <c r="D30" s="859"/>
      <c r="E30" s="859"/>
      <c r="F30" s="859"/>
      <c r="G30" s="859"/>
      <c r="H30" s="859"/>
      <c r="I30" s="859"/>
      <c r="J30" s="859"/>
      <c r="K30" s="859"/>
      <c r="L30" s="859"/>
      <c r="M30" s="859"/>
      <c r="N30" s="859"/>
      <c r="O30" s="859"/>
      <c r="P30" s="859"/>
      <c r="Q30" s="859"/>
      <c r="R30" s="860"/>
      <c r="S30" s="1"/>
      <c r="U30" s="2"/>
      <c r="Y30" s="2">
        <v>10</v>
      </c>
      <c r="Z30" s="2" t="s">
        <v>557</v>
      </c>
    </row>
    <row r="31" spans="2:28" ht="13.5" thickBot="1" x14ac:dyDescent="0.25">
      <c r="C31" s="855" t="s">
        <v>78</v>
      </c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7"/>
      <c r="U31" s="2"/>
      <c r="Y31" s="828">
        <v>6</v>
      </c>
      <c r="Z31" s="828" t="s">
        <v>553</v>
      </c>
    </row>
    <row r="32" spans="2:28" x14ac:dyDescent="0.2">
      <c r="C32" s="861" t="s">
        <v>568</v>
      </c>
      <c r="D32" s="862"/>
      <c r="E32" s="862"/>
      <c r="F32" s="862"/>
      <c r="G32" s="862"/>
      <c r="H32" s="862"/>
      <c r="I32" s="862"/>
      <c r="J32" s="862"/>
      <c r="K32" s="862"/>
      <c r="L32" s="862"/>
      <c r="M32" s="862"/>
      <c r="N32" s="862"/>
      <c r="O32" s="862"/>
      <c r="P32" s="862"/>
      <c r="Q32" s="862"/>
      <c r="R32" s="863"/>
      <c r="U32" s="2"/>
      <c r="Y32" s="828">
        <v>6</v>
      </c>
      <c r="Z32" s="828" t="s">
        <v>558</v>
      </c>
    </row>
    <row r="33" spans="3:26" x14ac:dyDescent="0.2">
      <c r="C33" s="33"/>
      <c r="D33" s="1"/>
      <c r="E33" s="1"/>
      <c r="F33" s="712" t="s">
        <v>7</v>
      </c>
      <c r="G33" s="712" t="s">
        <v>8</v>
      </c>
      <c r="H33" s="712" t="s">
        <v>9</v>
      </c>
      <c r="I33" s="712" t="s">
        <v>10</v>
      </c>
      <c r="J33" s="712" t="s">
        <v>11</v>
      </c>
      <c r="K33" s="712" t="s">
        <v>12</v>
      </c>
      <c r="L33" s="712" t="s">
        <v>13</v>
      </c>
      <c r="M33" s="712" t="s">
        <v>14</v>
      </c>
      <c r="N33" s="712" t="s">
        <v>15</v>
      </c>
      <c r="O33" s="1"/>
      <c r="P33" s="4"/>
      <c r="R33" s="136"/>
      <c r="W33" s="2">
        <v>78</v>
      </c>
      <c r="Y33" s="2">
        <v>6</v>
      </c>
      <c r="Z33" s="2" t="s">
        <v>559</v>
      </c>
    </row>
    <row r="34" spans="3:26" hidden="1" x14ac:dyDescent="0.2">
      <c r="C34" s="839" t="e">
        <f>IF(VLOOKUP(C7&amp;$H$4,RawData!$D:$Q,14,FALSE) &gt; 0,C7,"Extra")</f>
        <v>#N/A</v>
      </c>
      <c r="D34" s="840"/>
      <c r="E34" s="841"/>
      <c r="F34" s="69" t="e">
        <f>VLOOKUP($C34&amp;($H$4),RawData!$D:$N,3,FALSE)</f>
        <v>#N/A</v>
      </c>
      <c r="G34" s="69" t="e">
        <f>VLOOKUP($C34&amp;($H$4),RawData!$D:$N,4,FALSE)</f>
        <v>#N/A</v>
      </c>
      <c r="H34" s="69" t="e">
        <f>VLOOKUP($C34&amp;($H$4),RawData!$D:$N,5,FALSE)</f>
        <v>#N/A</v>
      </c>
      <c r="I34" s="69" t="e">
        <f>VLOOKUP($C34&amp;($H$4),RawData!$D:$N,6,FALSE)</f>
        <v>#N/A</v>
      </c>
      <c r="J34" s="69" t="e">
        <f>VLOOKUP($C34&amp;($H$4),RawData!$D:$N,7,FALSE)</f>
        <v>#N/A</v>
      </c>
      <c r="K34" s="69" t="e">
        <f>VLOOKUP($C34&amp;($H$4),RawData!$D:$N,8,FALSE)</f>
        <v>#N/A</v>
      </c>
      <c r="L34" s="69" t="e">
        <f>VLOOKUP($C34&amp;($H$4),RawData!$D:$N,9,FALSE)</f>
        <v>#N/A</v>
      </c>
      <c r="M34" s="69" t="e">
        <f>VLOOKUP($C34&amp;($H$4),RawData!$D:$N,10,FALSE)</f>
        <v>#N/A</v>
      </c>
      <c r="N34" s="69" t="e">
        <f>VLOOKUP($C34&amp;($H$4),RawData!$D:$N,11,FALSE)</f>
        <v>#N/A</v>
      </c>
      <c r="O34" s="1"/>
      <c r="P34" s="4"/>
      <c r="R34" s="136"/>
    </row>
    <row r="35" spans="3:26" hidden="1" x14ac:dyDescent="0.2">
      <c r="C35" s="839" t="e">
        <f>IF(VLOOKUP(#REF!&amp;$H$4,RawData!$D:$Q,14,FALSE) &gt; 0,#REF!,"Extra")</f>
        <v>#REF!</v>
      </c>
      <c r="D35" s="840"/>
      <c r="E35" s="841"/>
      <c r="F35" s="69" t="e">
        <f>VLOOKUP($C35&amp;($H$4),RawData!$D:$N,3,FALSE)</f>
        <v>#REF!</v>
      </c>
      <c r="G35" s="69" t="e">
        <f>VLOOKUP($C35&amp;($H$4),RawData!$D:$N,4,FALSE)</f>
        <v>#REF!</v>
      </c>
      <c r="H35" s="69" t="e">
        <f>VLOOKUP($C35&amp;($H$4),RawData!$D:$N,5,FALSE)</f>
        <v>#REF!</v>
      </c>
      <c r="I35" s="69" t="e">
        <f>VLOOKUP($C35&amp;($H$4),RawData!$D:$N,6,FALSE)</f>
        <v>#REF!</v>
      </c>
      <c r="J35" s="69" t="e">
        <f>VLOOKUP($C35&amp;($H$4),RawData!$D:$N,7,FALSE)</f>
        <v>#REF!</v>
      </c>
      <c r="K35" s="69" t="e">
        <f>VLOOKUP($C35&amp;($H$4),RawData!$D:$N,8,FALSE)</f>
        <v>#REF!</v>
      </c>
      <c r="L35" s="69" t="e">
        <f>VLOOKUP($C35&amp;($H$4),RawData!$D:$N,9,FALSE)</f>
        <v>#REF!</v>
      </c>
      <c r="M35" s="69" t="e">
        <f>VLOOKUP($C35&amp;($H$4),RawData!$D:$N,10,FALSE)</f>
        <v>#REF!</v>
      </c>
      <c r="N35" s="69" t="e">
        <f>VLOOKUP($C35&amp;($H$4),RawData!$D:$N,11,FALSE)</f>
        <v>#REF!</v>
      </c>
      <c r="O35" s="1"/>
      <c r="P35" s="4"/>
      <c r="R35" s="136"/>
    </row>
    <row r="36" spans="3:26" x14ac:dyDescent="0.2">
      <c r="C36" s="839" t="str">
        <f>IF(VLOOKUP(C8&amp;$H$4,RawData!$D:$Q,14,FALSE) &gt; 0,C8,"Extra")</f>
        <v>Burke, David</v>
      </c>
      <c r="D36" s="840"/>
      <c r="E36" s="841"/>
      <c r="F36" s="69">
        <f>VLOOKUP($C36&amp;($H$4),RawData!$D:$N,3,FALSE)</f>
        <v>5</v>
      </c>
      <c r="G36" s="69">
        <f>VLOOKUP($C36&amp;($H$4),RawData!$D:$N,4,FALSE)</f>
        <v>6</v>
      </c>
      <c r="H36" s="69">
        <f>VLOOKUP($C36&amp;($H$4),RawData!$D:$N,5,FALSE)</f>
        <v>5</v>
      </c>
      <c r="I36" s="69">
        <f>VLOOKUP($C36&amp;($H$4),RawData!$D:$N,6,FALSE)</f>
        <v>3</v>
      </c>
      <c r="J36" s="69">
        <f>VLOOKUP($C36&amp;($H$4),RawData!$D:$N,7,FALSE)</f>
        <v>6</v>
      </c>
      <c r="K36" s="69">
        <f>VLOOKUP($C36&amp;($H$4),RawData!$D:$N,8,FALSE)</f>
        <v>5</v>
      </c>
      <c r="L36" s="69">
        <f>VLOOKUP($C36&amp;($H$4),RawData!$D:$N,9,FALSE)</f>
        <v>5</v>
      </c>
      <c r="M36" s="69">
        <f>VLOOKUP($C36&amp;($H$4),RawData!$D:$N,10,FALSE)</f>
        <v>4</v>
      </c>
      <c r="N36" s="69">
        <f>VLOOKUP($C36&amp;($H$4),RawData!$D:$N,11,FALSE)</f>
        <v>5</v>
      </c>
      <c r="O36" s="1"/>
      <c r="P36" s="4"/>
      <c r="R36" s="136"/>
      <c r="W36" s="2">
        <v>-22</v>
      </c>
      <c r="X36" s="2" t="s">
        <v>569</v>
      </c>
      <c r="Y36" s="2">
        <f>SUM(Y28:Y33)</f>
        <v>54</v>
      </c>
      <c r="Z36" s="2" t="s">
        <v>1</v>
      </c>
    </row>
    <row r="37" spans="3:26" x14ac:dyDescent="0.2">
      <c r="C37" s="839" t="str">
        <f>IF(VLOOKUP(C9&amp;$H$4,RawData!$D:$Q,14,FALSE) &gt; 0,C9,"Extra")</f>
        <v>Demick, Chris</v>
      </c>
      <c r="D37" s="840"/>
      <c r="E37" s="841"/>
      <c r="F37" s="69">
        <f>VLOOKUP($C37&amp;($H$4),RawData!$D:$N,3,FALSE)</f>
        <v>6</v>
      </c>
      <c r="G37" s="69">
        <f>VLOOKUP($C37&amp;($H$4),RawData!$D:$N,4,FALSE)</f>
        <v>5</v>
      </c>
      <c r="H37" s="69">
        <f>VLOOKUP($C37&amp;($H$4),RawData!$D:$N,5,FALSE)</f>
        <v>5</v>
      </c>
      <c r="I37" s="69">
        <f>VLOOKUP($C37&amp;($H$4),RawData!$D:$N,6,FALSE)</f>
        <v>4</v>
      </c>
      <c r="J37" s="69">
        <f>VLOOKUP($C37&amp;($H$4),RawData!$D:$N,7,FALSE)</f>
        <v>4</v>
      </c>
      <c r="K37" s="69">
        <f>VLOOKUP($C37&amp;($H$4),RawData!$D:$N,8,FALSE)</f>
        <v>6</v>
      </c>
      <c r="L37" s="69">
        <f>VLOOKUP($C37&amp;($H$4),RawData!$D:$N,9,FALSE)</f>
        <v>4</v>
      </c>
      <c r="M37" s="69">
        <f>VLOOKUP($C37&amp;($H$4),RawData!$D:$N,10,FALSE)</f>
        <v>6</v>
      </c>
      <c r="N37" s="69">
        <f>VLOOKUP($C37&amp;($H$4),RawData!$D:$N,11,FALSE)</f>
        <v>5</v>
      </c>
      <c r="O37" s="1"/>
      <c r="P37" s="4"/>
      <c r="R37" s="136"/>
      <c r="S37" s="2">
        <v>9</v>
      </c>
      <c r="W37" s="2">
        <v>-10</v>
      </c>
      <c r="X37" s="2" t="s">
        <v>531</v>
      </c>
    </row>
    <row r="38" spans="3:26" x14ac:dyDescent="0.2">
      <c r="C38" s="839" t="str">
        <f>IF(VLOOKUP(C10&amp;$H$4,RawData!$D:$Q,14,FALSE) &gt; 0,C10,"Extra")</f>
        <v>Horst, Dale</v>
      </c>
      <c r="D38" s="840"/>
      <c r="E38" s="841"/>
      <c r="F38" s="69">
        <f>VLOOKUP($C38&amp;($H$4),RawData!$D:$N,3,FALSE)</f>
        <v>7</v>
      </c>
      <c r="G38" s="69">
        <f>VLOOKUP($C38&amp;($H$4),RawData!$D:$N,4,FALSE)</f>
        <v>6</v>
      </c>
      <c r="H38" s="69">
        <f>VLOOKUP($C38&amp;($H$4),RawData!$D:$N,5,FALSE)</f>
        <v>4</v>
      </c>
      <c r="I38" s="69">
        <f>VLOOKUP($C38&amp;($H$4),RawData!$D:$N,6,FALSE)</f>
        <v>6</v>
      </c>
      <c r="J38" s="69">
        <f>VLOOKUP($C38&amp;($H$4),RawData!$D:$N,7,FALSE)</f>
        <v>4</v>
      </c>
      <c r="K38" s="69">
        <f>VLOOKUP($C38&amp;($H$4),RawData!$D:$N,8,FALSE)</f>
        <v>6</v>
      </c>
      <c r="L38" s="69">
        <f>VLOOKUP($C38&amp;($H$4),RawData!$D:$N,9,FALSE)</f>
        <v>4</v>
      </c>
      <c r="M38" s="69">
        <f>VLOOKUP($C38&amp;($H$4),RawData!$D:$N,10,FALSE)</f>
        <v>6</v>
      </c>
      <c r="N38" s="69">
        <f>VLOOKUP($C38&amp;($H$4),RawData!$D:$N,11,FALSE)</f>
        <v>7</v>
      </c>
      <c r="O38" s="1"/>
      <c r="P38" s="4"/>
      <c r="R38" s="136"/>
      <c r="W38" s="2">
        <v>-13</v>
      </c>
      <c r="X38" s="2" t="s">
        <v>532</v>
      </c>
    </row>
    <row r="39" spans="3:26" x14ac:dyDescent="0.2">
      <c r="C39" s="839" t="str">
        <f>IF(VLOOKUP(C11&amp;$H$4,RawData!$D:$Q,14,FALSE) &gt; 0,C11,"Extra")</f>
        <v>Lewandowski, Mike</v>
      </c>
      <c r="D39" s="840"/>
      <c r="E39" s="841"/>
      <c r="F39" s="69">
        <f>VLOOKUP($C39&amp;($H$4),RawData!$D:$N,3,FALSE)</f>
        <v>6</v>
      </c>
      <c r="G39" s="69">
        <f>VLOOKUP($C39&amp;($H$4),RawData!$D:$N,4,FALSE)</f>
        <v>5</v>
      </c>
      <c r="H39" s="69">
        <f>VLOOKUP($C39&amp;($H$4),RawData!$D:$N,5,FALSE)</f>
        <v>5</v>
      </c>
      <c r="I39" s="69">
        <f>VLOOKUP($C39&amp;($H$4),RawData!$D:$N,6,FALSE)</f>
        <v>4</v>
      </c>
      <c r="J39" s="69">
        <f>VLOOKUP($C39&amp;($H$4),RawData!$D:$N,7,FALSE)</f>
        <v>5</v>
      </c>
      <c r="K39" s="69">
        <f>VLOOKUP($C39&amp;($H$4),RawData!$D:$N,8,FALSE)</f>
        <v>4</v>
      </c>
      <c r="L39" s="69">
        <f>VLOOKUP($C39&amp;($H$4),RawData!$D:$N,9,FALSE)</f>
        <v>4</v>
      </c>
      <c r="M39" s="69">
        <f>VLOOKUP($C39&amp;($H$4),RawData!$D:$N,10,FALSE)</f>
        <v>5</v>
      </c>
      <c r="N39" s="69">
        <f>VLOOKUP($C39&amp;($H$4),RawData!$D:$N,11,FALSE)</f>
        <v>7</v>
      </c>
      <c r="O39" s="1"/>
      <c r="P39" s="4"/>
      <c r="R39" s="136"/>
      <c r="W39" s="2">
        <v>-9</v>
      </c>
      <c r="X39" s="2" t="s">
        <v>570</v>
      </c>
    </row>
    <row r="40" spans="3:26" x14ac:dyDescent="0.2">
      <c r="C40" s="839" t="str">
        <f>IF(VLOOKUP(C12&amp;$H$4,RawData!$D:$Q,14,FALSE) &gt; 0,C12,"Extra")</f>
        <v>Lotter, Shawn</v>
      </c>
      <c r="D40" s="840"/>
      <c r="E40" s="841"/>
      <c r="F40" s="69">
        <f>VLOOKUP($C40&amp;($H$4),RawData!$D:$N,3,FALSE)</f>
        <v>8</v>
      </c>
      <c r="G40" s="69">
        <f>VLOOKUP($C40&amp;($H$4),RawData!$D:$N,4,FALSE)</f>
        <v>5</v>
      </c>
      <c r="H40" s="69">
        <f>VLOOKUP($C40&amp;($H$4),RawData!$D:$N,5,FALSE)</f>
        <v>4</v>
      </c>
      <c r="I40" s="69">
        <f>VLOOKUP($C40&amp;($H$4),RawData!$D:$N,6,FALSE)</f>
        <v>8</v>
      </c>
      <c r="J40" s="69">
        <f>VLOOKUP($C40&amp;($H$4),RawData!$D:$N,7,FALSE)</f>
        <v>5</v>
      </c>
      <c r="K40" s="69">
        <f>VLOOKUP($C40&amp;($H$4),RawData!$D:$N,8,FALSE)</f>
        <v>6</v>
      </c>
      <c r="L40" s="69">
        <f>VLOOKUP($C40&amp;($H$4),RawData!$D:$N,9,FALSE)</f>
        <v>5</v>
      </c>
      <c r="M40" s="69">
        <f>VLOOKUP($C40&amp;($H$4),RawData!$D:$N,10,FALSE)</f>
        <v>7</v>
      </c>
      <c r="N40" s="69">
        <f>VLOOKUP($C40&amp;($H$4),RawData!$D:$N,11,FALSE)</f>
        <v>9</v>
      </c>
      <c r="O40" s="1"/>
      <c r="P40" s="4"/>
      <c r="R40" s="136"/>
      <c r="V40" s="619"/>
      <c r="W40" s="2">
        <v>-11</v>
      </c>
      <c r="X40" s="2" t="s">
        <v>530</v>
      </c>
    </row>
    <row r="41" spans="3:26" ht="12.75" hidden="1" customHeight="1" x14ac:dyDescent="0.2">
      <c r="C41" s="839" t="e">
        <f>IF(VLOOKUP(C13&amp;$H$4,RawData!$D:$Q,14,FALSE) &gt; 0,C13,"Extra")</f>
        <v>#N/A</v>
      </c>
      <c r="D41" s="840"/>
      <c r="E41" s="841"/>
      <c r="F41" s="69" t="e">
        <f>VLOOKUP($C41&amp;($H$4),RawData!$D:$N,3,FALSE)</f>
        <v>#N/A</v>
      </c>
      <c r="G41" s="69" t="e">
        <f>VLOOKUP($C41&amp;($H$4),RawData!$D:$N,4,FALSE)</f>
        <v>#N/A</v>
      </c>
      <c r="H41" s="69" t="e">
        <f>VLOOKUP($C41&amp;($H$4),RawData!$D:$N,5,FALSE)</f>
        <v>#N/A</v>
      </c>
      <c r="I41" s="69" t="e">
        <f>VLOOKUP($C41&amp;($H$4),RawData!$D:$N,6,FALSE)</f>
        <v>#N/A</v>
      </c>
      <c r="J41" s="69" t="e">
        <f>VLOOKUP($C41&amp;($H$4),RawData!$D:$N,7,FALSE)</f>
        <v>#N/A</v>
      </c>
      <c r="K41" s="69" t="e">
        <f>VLOOKUP($C41&amp;($H$4),RawData!$D:$N,8,FALSE)</f>
        <v>#N/A</v>
      </c>
      <c r="L41" s="69" t="e">
        <f>VLOOKUP($C41&amp;($H$4),RawData!$D:$N,9,FALSE)</f>
        <v>#N/A</v>
      </c>
      <c r="M41" s="69" t="e">
        <f>VLOOKUP($C41&amp;($H$4),RawData!$D:$N,10,FALSE)</f>
        <v>#N/A</v>
      </c>
      <c r="N41" s="69" t="e">
        <f>VLOOKUP($C41&amp;($H$4),RawData!$D:$N,11,FALSE)</f>
        <v>#N/A</v>
      </c>
      <c r="O41" s="1"/>
      <c r="P41" s="4"/>
      <c r="R41" s="136"/>
      <c r="V41" s="619"/>
    </row>
    <row r="42" spans="3:26" ht="12.75" customHeight="1" x14ac:dyDescent="0.2">
      <c r="C42" s="839" t="str">
        <f>IF(VLOOKUP(C14&amp;$H$4,RawData!$D:$Q,14,FALSE) &gt; 0,C14,"Extra")</f>
        <v>O'Hare, Nathan</v>
      </c>
      <c r="D42" s="840"/>
      <c r="E42" s="841"/>
      <c r="F42" s="69">
        <f>VLOOKUP($C42&amp;($H$4),RawData!$D:$N,3,FALSE)</f>
        <v>4</v>
      </c>
      <c r="G42" s="69">
        <f>VLOOKUP($C42&amp;($H$4),RawData!$D:$N,4,FALSE)</f>
        <v>5</v>
      </c>
      <c r="H42" s="69">
        <f>VLOOKUP($C42&amp;($H$4),RawData!$D:$N,5,FALSE)</f>
        <v>4</v>
      </c>
      <c r="I42" s="69">
        <f>VLOOKUP($C42&amp;($H$4),RawData!$D:$N,6,FALSE)</f>
        <v>5</v>
      </c>
      <c r="J42" s="69">
        <f>VLOOKUP($C42&amp;($H$4),RawData!$D:$N,7,FALSE)</f>
        <v>6</v>
      </c>
      <c r="K42" s="69">
        <f>VLOOKUP($C42&amp;($H$4),RawData!$D:$N,8,FALSE)</f>
        <v>3</v>
      </c>
      <c r="L42" s="69">
        <f>VLOOKUP($C42&amp;($H$4),RawData!$D:$N,9,FALSE)</f>
        <v>3</v>
      </c>
      <c r="M42" s="69">
        <f>VLOOKUP($C42&amp;($H$4),RawData!$D:$N,10,FALSE)</f>
        <v>5</v>
      </c>
      <c r="N42" s="69">
        <f>VLOOKUP($C42&amp;($H$4),RawData!$D:$N,11,FALSE)</f>
        <v>5</v>
      </c>
      <c r="O42" s="1"/>
      <c r="P42" s="4"/>
      <c r="R42" s="136"/>
      <c r="V42" s="619"/>
      <c r="W42" s="2">
        <v>-11</v>
      </c>
      <c r="X42" s="2" t="s">
        <v>532</v>
      </c>
    </row>
    <row r="43" spans="3:26" ht="12.75" hidden="1" customHeight="1" x14ac:dyDescent="0.2">
      <c r="C43" s="839" t="e">
        <f>IF(VLOOKUP(#REF!&amp;$H$4,RawData!$D:$Q,14,FALSE) &gt; 0,#REF!,"Extra")</f>
        <v>#REF!</v>
      </c>
      <c r="D43" s="840"/>
      <c r="E43" s="841"/>
      <c r="F43" s="69" t="e">
        <f>VLOOKUP($C43&amp;($H$4),RawData!$D:$N,3,FALSE)</f>
        <v>#REF!</v>
      </c>
      <c r="G43" s="69" t="e">
        <f>VLOOKUP($C43&amp;($H$4),RawData!$D:$N,4,FALSE)</f>
        <v>#REF!</v>
      </c>
      <c r="H43" s="69" t="e">
        <f>VLOOKUP($C43&amp;($H$4),RawData!$D:$N,5,FALSE)</f>
        <v>#REF!</v>
      </c>
      <c r="I43" s="69" t="e">
        <f>VLOOKUP($C43&amp;($H$4),RawData!$D:$N,6,FALSE)</f>
        <v>#REF!</v>
      </c>
      <c r="J43" s="69" t="e">
        <f>VLOOKUP($C43&amp;($H$4),RawData!$D:$N,7,FALSE)</f>
        <v>#REF!</v>
      </c>
      <c r="K43" s="69" t="e">
        <f>VLOOKUP($C43&amp;($H$4),RawData!$D:$N,8,FALSE)</f>
        <v>#REF!</v>
      </c>
      <c r="L43" s="69" t="e">
        <f>VLOOKUP($C43&amp;($H$4),RawData!$D:$N,9,FALSE)</f>
        <v>#REF!</v>
      </c>
      <c r="M43" s="69" t="e">
        <f>VLOOKUP($C43&amp;($H$4),RawData!$D:$N,10,FALSE)</f>
        <v>#REF!</v>
      </c>
      <c r="N43" s="69" t="e">
        <f>VLOOKUP($C43&amp;($H$4),RawData!$D:$N,11,FALSE)</f>
        <v>#REF!</v>
      </c>
      <c r="O43" s="1"/>
      <c r="P43" s="4"/>
      <c r="R43" s="136"/>
      <c r="V43" s="619"/>
    </row>
    <row r="44" spans="3:26" x14ac:dyDescent="0.2">
      <c r="C44" s="839" t="str">
        <f>IF(VLOOKUP(C15&amp;$H$4,RawData!$D:$Q,14,FALSE) &gt; 0,C15,"Extra")</f>
        <v>Trachsel, Brian</v>
      </c>
      <c r="D44" s="840"/>
      <c r="E44" s="841"/>
      <c r="F44" s="69">
        <f>VLOOKUP($C44&amp;($H$4),RawData!$D:$N,3,FALSE)</f>
        <v>7</v>
      </c>
      <c r="G44" s="69">
        <f>VLOOKUP($C44&amp;($H$4),RawData!$D:$N,4,FALSE)</f>
        <v>6</v>
      </c>
      <c r="H44" s="69">
        <f>VLOOKUP($C44&amp;($H$4),RawData!$D:$N,5,FALSE)</f>
        <v>5</v>
      </c>
      <c r="I44" s="69">
        <f>VLOOKUP($C44&amp;($H$4),RawData!$D:$N,6,FALSE)</f>
        <v>7</v>
      </c>
      <c r="J44" s="69">
        <f>VLOOKUP($C44&amp;($H$4),RawData!$D:$N,7,FALSE)</f>
        <v>7</v>
      </c>
      <c r="K44" s="69">
        <f>VLOOKUP($C44&amp;($H$4),RawData!$D:$N,8,FALSE)</f>
        <v>6</v>
      </c>
      <c r="L44" s="69">
        <f>VLOOKUP($C44&amp;($H$4),RawData!$D:$N,9,FALSE)</f>
        <v>3</v>
      </c>
      <c r="M44" s="69">
        <f>VLOOKUP($C44&amp;($H$4),RawData!$D:$N,10,FALSE)</f>
        <v>4</v>
      </c>
      <c r="N44" s="69">
        <f>VLOOKUP($C44&amp;($H$4),RawData!$D:$N,11,FALSE)</f>
        <v>7</v>
      </c>
      <c r="O44" s="1"/>
      <c r="P44" s="4"/>
      <c r="R44" s="136"/>
      <c r="V44" s="619"/>
      <c r="W44" s="2">
        <f>SUM(W33:W42)</f>
        <v>2</v>
      </c>
      <c r="X44" s="2" t="s">
        <v>1</v>
      </c>
    </row>
    <row r="45" spans="3:26" hidden="1" x14ac:dyDescent="0.2">
      <c r="C45" s="839" t="e">
        <f>IF(VLOOKUP(C16&amp;$H$4,RawData!$D:$Q,14,FALSE) &gt; 0,C16,"Extra")</f>
        <v>#N/A</v>
      </c>
      <c r="D45" s="840"/>
      <c r="E45" s="841"/>
      <c r="F45" s="69" t="e">
        <f>VLOOKUP($C45&amp;($H$4),RawData!$D:$N,3,FALSE)</f>
        <v>#N/A</v>
      </c>
      <c r="G45" s="69" t="e">
        <f>VLOOKUP($C45&amp;($H$4),RawData!$D:$N,4,FALSE)</f>
        <v>#N/A</v>
      </c>
      <c r="H45" s="69" t="e">
        <f>VLOOKUP($C45&amp;($H$4),RawData!$D:$N,5,FALSE)</f>
        <v>#N/A</v>
      </c>
      <c r="I45" s="69" t="e">
        <f>VLOOKUP($C45&amp;($H$4),RawData!$D:$N,6,FALSE)</f>
        <v>#N/A</v>
      </c>
      <c r="J45" s="69" t="e">
        <f>VLOOKUP($C45&amp;($H$4),RawData!$D:$N,7,FALSE)</f>
        <v>#N/A</v>
      </c>
      <c r="K45" s="69" t="e">
        <f>VLOOKUP($C45&amp;($H$4),RawData!$D:$N,8,FALSE)</f>
        <v>#N/A</v>
      </c>
      <c r="L45" s="69" t="e">
        <f>VLOOKUP($C45&amp;($H$4),RawData!$D:$N,9,FALSE)</f>
        <v>#N/A</v>
      </c>
      <c r="M45" s="69" t="e">
        <f>VLOOKUP($C45&amp;($H$4),RawData!$D:$N,10,FALSE)</f>
        <v>#N/A</v>
      </c>
      <c r="N45" s="69" t="e">
        <f>VLOOKUP($C45&amp;($H$4),RawData!$D:$N,11,FALSE)</f>
        <v>#N/A</v>
      </c>
      <c r="O45" s="1"/>
      <c r="P45" s="4"/>
      <c r="R45" s="136"/>
      <c r="S45" s="2">
        <v>4</v>
      </c>
      <c r="T45" s="1">
        <v>4.5</v>
      </c>
      <c r="V45" s="619"/>
    </row>
    <row r="46" spans="3:26" ht="12.75" customHeight="1" x14ac:dyDescent="0.2">
      <c r="C46" s="839" t="str">
        <f>IF(VLOOKUP(C17&amp;$H$4,RawData!$D:$Q,14,FALSE) &gt; 0,C17,"Extra")</f>
        <v>Trachsel, Jeff</v>
      </c>
      <c r="D46" s="840"/>
      <c r="E46" s="841"/>
      <c r="F46" s="69">
        <f>VLOOKUP($C46&amp;($H$4),RawData!$D:$N,3,FALSE)</f>
        <v>5</v>
      </c>
      <c r="G46" s="69">
        <f>VLOOKUP($C46&amp;($H$4),RawData!$D:$N,4,FALSE)</f>
        <v>6</v>
      </c>
      <c r="H46" s="69">
        <f>VLOOKUP($C46&amp;($H$4),RawData!$D:$N,5,FALSE)</f>
        <v>6</v>
      </c>
      <c r="I46" s="69">
        <f>VLOOKUP($C46&amp;($H$4),RawData!$D:$N,6,FALSE)</f>
        <v>5</v>
      </c>
      <c r="J46" s="69">
        <f>VLOOKUP($C46&amp;($H$4),RawData!$D:$N,7,FALSE)</f>
        <v>4</v>
      </c>
      <c r="K46" s="69">
        <f>VLOOKUP($C46&amp;($H$4),RawData!$D:$N,8,FALSE)</f>
        <v>6</v>
      </c>
      <c r="L46" s="69">
        <f>VLOOKUP($C46&amp;($H$4),RawData!$D:$N,9,FALSE)</f>
        <v>4</v>
      </c>
      <c r="M46" s="69">
        <f>VLOOKUP($C46&amp;($H$4),RawData!$D:$N,10,FALSE)</f>
        <v>5</v>
      </c>
      <c r="N46" s="69">
        <f>VLOOKUP($C46&amp;($H$4),RawData!$D:$N,11,FALSE)</f>
        <v>5</v>
      </c>
      <c r="O46" s="1"/>
      <c r="P46" s="4"/>
      <c r="R46" s="136"/>
      <c r="V46" s="619"/>
    </row>
    <row r="47" spans="3:26" hidden="1" x14ac:dyDescent="0.2">
      <c r="C47" s="839" t="e">
        <f>IF(VLOOKUP(C18&amp;$H$4,RawData!$D:$Q,14,FALSE) &gt; 0,C18,"Extra")</f>
        <v>#N/A</v>
      </c>
      <c r="D47" s="840"/>
      <c r="E47" s="841"/>
      <c r="F47" s="69" t="e">
        <f>VLOOKUP($C47&amp;($H$4),RawData!$D:$N,3,FALSE)</f>
        <v>#N/A</v>
      </c>
      <c r="G47" s="69" t="e">
        <f>VLOOKUP($C47&amp;($H$4),RawData!$D:$N,4,FALSE)</f>
        <v>#N/A</v>
      </c>
      <c r="H47" s="69" t="e">
        <f>VLOOKUP($C47&amp;($H$4),RawData!$D:$N,5,FALSE)</f>
        <v>#N/A</v>
      </c>
      <c r="I47" s="69" t="e">
        <f>VLOOKUP($C47&amp;($H$4),RawData!$D:$N,6,FALSE)</f>
        <v>#N/A</v>
      </c>
      <c r="J47" s="69" t="e">
        <f>VLOOKUP($C47&amp;($H$4),RawData!$D:$N,7,FALSE)</f>
        <v>#N/A</v>
      </c>
      <c r="K47" s="69" t="e">
        <f>VLOOKUP($C47&amp;($H$4),RawData!$D:$N,8,FALSE)</f>
        <v>#N/A</v>
      </c>
      <c r="L47" s="69" t="e">
        <f>VLOOKUP($C47&amp;($H$4),RawData!$D:$N,9,FALSE)</f>
        <v>#N/A</v>
      </c>
      <c r="M47" s="69" t="e">
        <f>VLOOKUP($C47&amp;($H$4),RawData!$D:$N,10,FALSE)</f>
        <v>#N/A</v>
      </c>
      <c r="N47" s="69" t="e">
        <f>VLOOKUP($C47&amp;($H$4),RawData!$D:$N,11,FALSE)</f>
        <v>#N/A</v>
      </c>
      <c r="O47" s="1"/>
      <c r="P47" s="4"/>
      <c r="R47" s="136"/>
      <c r="S47" s="2">
        <v>5</v>
      </c>
      <c r="T47" s="1">
        <v>4.5</v>
      </c>
      <c r="V47" s="619"/>
    </row>
    <row r="48" spans="3:26" x14ac:dyDescent="0.2">
      <c r="C48" s="839" t="str">
        <f>IF(VLOOKUP(C19&amp;$H$4,RawData!$D:$Q,14,FALSE) &gt; 0,C19,"Extra")</f>
        <v>Trachsel, Steve</v>
      </c>
      <c r="D48" s="840"/>
      <c r="E48" s="841"/>
      <c r="F48" s="69">
        <f>VLOOKUP($C48&amp;($H$4),RawData!$D:$N,3,FALSE)</f>
        <v>4</v>
      </c>
      <c r="G48" s="69">
        <f>VLOOKUP($C48&amp;($H$4),RawData!$D:$N,4,FALSE)</f>
        <v>6</v>
      </c>
      <c r="H48" s="69">
        <f>VLOOKUP($C48&amp;($H$4),RawData!$D:$N,5,FALSE)</f>
        <v>3</v>
      </c>
      <c r="I48" s="69">
        <f>VLOOKUP($C48&amp;($H$4),RawData!$D:$N,6,FALSE)</f>
        <v>8</v>
      </c>
      <c r="J48" s="69">
        <f>VLOOKUP($C48&amp;($H$4),RawData!$D:$N,7,FALSE)</f>
        <v>4</v>
      </c>
      <c r="K48" s="69">
        <f>VLOOKUP($C48&amp;($H$4),RawData!$D:$N,8,FALSE)</f>
        <v>6</v>
      </c>
      <c r="L48" s="69">
        <f>VLOOKUP($C48&amp;($H$4),RawData!$D:$N,9,FALSE)</f>
        <v>4</v>
      </c>
      <c r="M48" s="69">
        <f>VLOOKUP($C48&amp;($H$4),RawData!$D:$N,10,FALSE)</f>
        <v>7</v>
      </c>
      <c r="N48" s="69">
        <f>VLOOKUP($C48&amp;($H$4),RawData!$D:$N,11,FALSE)</f>
        <v>8</v>
      </c>
      <c r="O48" s="1"/>
      <c r="P48" s="4"/>
      <c r="R48" s="136"/>
      <c r="V48" s="619"/>
    </row>
    <row r="49" spans="3:22" ht="12.75" customHeight="1" x14ac:dyDescent="0.2">
      <c r="C49" s="839" t="str">
        <f>IF(VLOOKUP(C20&amp;$H$4,RawData!$D:$Q,14,FALSE) &gt; 0,C20,"Extra")</f>
        <v>Whitefoot, Jerry</v>
      </c>
      <c r="D49" s="840"/>
      <c r="E49" s="841"/>
      <c r="F49" s="69">
        <f>VLOOKUP($C49&amp;($H$4),RawData!$D:$N,3,FALSE)</f>
        <v>6</v>
      </c>
      <c r="G49" s="69">
        <f>VLOOKUP($C49&amp;($H$4),RawData!$D:$N,4,FALSE)</f>
        <v>5</v>
      </c>
      <c r="H49" s="69">
        <f>VLOOKUP($C49&amp;($H$4),RawData!$D:$N,5,FALSE)</f>
        <v>3</v>
      </c>
      <c r="I49" s="69">
        <f>VLOOKUP($C49&amp;($H$4),RawData!$D:$N,6,FALSE)</f>
        <v>6</v>
      </c>
      <c r="J49" s="69">
        <f>VLOOKUP($C49&amp;($H$4),RawData!$D:$N,7,FALSE)</f>
        <v>5</v>
      </c>
      <c r="K49" s="69">
        <f>VLOOKUP($C49&amp;($H$4),RawData!$D:$N,8,FALSE)</f>
        <v>5</v>
      </c>
      <c r="L49" s="69">
        <f>VLOOKUP($C49&amp;($H$4),RawData!$D:$N,9,FALSE)</f>
        <v>5</v>
      </c>
      <c r="M49" s="69">
        <f>VLOOKUP($C49&amp;($H$4),RawData!$D:$N,10,FALSE)</f>
        <v>6</v>
      </c>
      <c r="N49" s="69">
        <f>VLOOKUP($C49&amp;($H$4),RawData!$D:$N,11,FALSE)</f>
        <v>6</v>
      </c>
      <c r="O49" s="1"/>
      <c r="P49" s="4"/>
      <c r="R49" s="136"/>
      <c r="V49" s="619"/>
    </row>
    <row r="50" spans="3:22" hidden="1" x14ac:dyDescent="0.2">
      <c r="C50" s="839" t="e">
        <f>IF(VLOOKUP(C21&amp;$H$4,RawData!$D:$Q,14,FALSE) &gt; 0,C21,"Extra")</f>
        <v>#N/A</v>
      </c>
      <c r="D50" s="840"/>
      <c r="E50" s="841"/>
      <c r="F50" s="69" t="e">
        <f>VLOOKUP($C50&amp;($H$4),RawData!$D:$N,3,FALSE)</f>
        <v>#N/A</v>
      </c>
      <c r="G50" s="69" t="e">
        <f>VLOOKUP($C50&amp;($H$4),RawData!$D:$N,4,FALSE)</f>
        <v>#N/A</v>
      </c>
      <c r="H50" s="69" t="e">
        <f>VLOOKUP($C50&amp;($H$4),RawData!$D:$N,5,FALSE)</f>
        <v>#N/A</v>
      </c>
      <c r="I50" s="69" t="e">
        <f>VLOOKUP($C50&amp;($H$4),RawData!$D:$N,6,FALSE)</f>
        <v>#N/A</v>
      </c>
      <c r="J50" s="69" t="e">
        <f>VLOOKUP($C50&amp;($H$4),RawData!$D:$N,7,FALSE)</f>
        <v>#N/A</v>
      </c>
      <c r="K50" s="69" t="e">
        <f>VLOOKUP($C50&amp;($H$4),RawData!$D:$N,8,FALSE)</f>
        <v>#N/A</v>
      </c>
      <c r="L50" s="69" t="e">
        <f>VLOOKUP($C50&amp;($H$4),RawData!$D:$N,9,FALSE)</f>
        <v>#N/A</v>
      </c>
      <c r="M50" s="69" t="e">
        <f>VLOOKUP($C50&amp;($H$4),RawData!$D:$N,10,FALSE)</f>
        <v>#N/A</v>
      </c>
      <c r="N50" s="69" t="e">
        <f>VLOOKUP($C50&amp;($H$4),RawData!$D:$N,11,FALSE)</f>
        <v>#N/A</v>
      </c>
      <c r="O50" s="1"/>
      <c r="P50" s="4"/>
      <c r="R50" s="136"/>
      <c r="V50" s="619"/>
    </row>
    <row r="51" spans="3:22" ht="13.5" thickBot="1" x14ac:dyDescent="0.25">
      <c r="C51" s="839" t="str">
        <f>IF(VLOOKUP(C22&amp;$H$4,RawData!$D:$Q,14,FALSE) &gt; 0,C22,"Extra")</f>
        <v>Angelosanto, Nick</v>
      </c>
      <c r="D51" s="840"/>
      <c r="E51" s="841"/>
      <c r="F51" s="69">
        <f>VLOOKUP($C51&amp;($H$4),RawData!$D:$N,3,FALSE)</f>
        <v>4</v>
      </c>
      <c r="G51" s="69">
        <f>VLOOKUP($C51&amp;($H$4),RawData!$D:$N,4,FALSE)</f>
        <v>5</v>
      </c>
      <c r="H51" s="69">
        <f>VLOOKUP($C51&amp;($H$4),RawData!$D:$N,5,FALSE)</f>
        <v>4</v>
      </c>
      <c r="I51" s="69">
        <f>VLOOKUP($C51&amp;($H$4),RawData!$D:$N,6,FALSE)</f>
        <v>6</v>
      </c>
      <c r="J51" s="69">
        <f>VLOOKUP($C51&amp;($H$4),RawData!$D:$N,7,FALSE)</f>
        <v>7</v>
      </c>
      <c r="K51" s="69">
        <f>VLOOKUP($C51&amp;($H$4),RawData!$D:$N,8,FALSE)</f>
        <v>6</v>
      </c>
      <c r="L51" s="69">
        <f>VLOOKUP($C51&amp;($H$4),RawData!$D:$N,9,FALSE)</f>
        <v>5</v>
      </c>
      <c r="M51" s="69">
        <f>VLOOKUP($C51&amp;($H$4),RawData!$D:$N,10,FALSE)</f>
        <v>4</v>
      </c>
      <c r="N51" s="69">
        <f>VLOOKUP($C51&amp;($H$4),RawData!$D:$N,11,FALSE)</f>
        <v>6</v>
      </c>
      <c r="O51" s="1"/>
      <c r="P51" s="4"/>
      <c r="R51" s="136"/>
      <c r="V51" s="619"/>
    </row>
    <row r="52" spans="3:22" ht="12.75" hidden="1" customHeight="1" x14ac:dyDescent="0.2">
      <c r="C52" s="839" t="e">
        <f>IF(VLOOKUP(C24&amp;$H$4,RawData!$D:$Q,14,FALSE) &gt; 0,C24,"Extra")</f>
        <v>#N/A</v>
      </c>
      <c r="D52" s="840"/>
      <c r="E52" s="841"/>
      <c r="F52" s="69" t="e">
        <f>VLOOKUP($C52&amp;($H$4),RawData!$D:$N,3,FALSE)</f>
        <v>#N/A</v>
      </c>
      <c r="G52" s="69" t="e">
        <f>VLOOKUP($C52&amp;($H$4),RawData!$D:$N,4,FALSE)</f>
        <v>#N/A</v>
      </c>
      <c r="H52" s="69" t="e">
        <f>VLOOKUP($C52&amp;($H$4),RawData!$D:$N,5,FALSE)</f>
        <v>#N/A</v>
      </c>
      <c r="I52" s="69" t="e">
        <f>VLOOKUP($C52&amp;($H$4),RawData!$D:$N,6,FALSE)</f>
        <v>#N/A</v>
      </c>
      <c r="J52" s="69" t="e">
        <f>VLOOKUP($C52&amp;($H$4),RawData!$D:$N,7,FALSE)</f>
        <v>#N/A</v>
      </c>
      <c r="K52" s="69" t="e">
        <f>VLOOKUP($C52&amp;($H$4),RawData!$D:$N,8,FALSE)</f>
        <v>#N/A</v>
      </c>
      <c r="L52" s="69" t="e">
        <f>VLOOKUP($C52&amp;($H$4),RawData!$D:$N,9,FALSE)</f>
        <v>#N/A</v>
      </c>
      <c r="M52" s="69" t="e">
        <f>VLOOKUP($C52&amp;($H$4),RawData!$D:$N,10,FALSE)</f>
        <v>#N/A</v>
      </c>
      <c r="N52" s="69" t="e">
        <f>VLOOKUP($C52&amp;($H$4),RawData!$D:$N,11,FALSE)</f>
        <v>#N/A</v>
      </c>
      <c r="O52" s="1"/>
      <c r="P52" s="4"/>
      <c r="R52" s="136"/>
      <c r="V52" s="619"/>
    </row>
    <row r="53" spans="3:22" ht="12.75" hidden="1" customHeight="1" x14ac:dyDescent="0.2">
      <c r="C53" s="839" t="e">
        <f>IF(VLOOKUP(C25&amp;$H$4,RawData!$D:$Q,14,FALSE) &gt; 0,C25,"Extra")</f>
        <v>#N/A</v>
      </c>
      <c r="D53" s="840"/>
      <c r="E53" s="841"/>
      <c r="F53" s="69" t="e">
        <f>VLOOKUP($C53&amp;($H$4),RawData!$D:$N,3,FALSE)</f>
        <v>#N/A</v>
      </c>
      <c r="G53" s="69" t="e">
        <f>VLOOKUP($C53&amp;($H$4),RawData!$D:$N,4,FALSE)</f>
        <v>#N/A</v>
      </c>
      <c r="H53" s="69" t="e">
        <f>VLOOKUP($C53&amp;($H$4),RawData!$D:$N,5,FALSE)</f>
        <v>#N/A</v>
      </c>
      <c r="I53" s="69" t="e">
        <f>VLOOKUP($C53&amp;($H$4),RawData!$D:$N,6,FALSE)</f>
        <v>#N/A</v>
      </c>
      <c r="J53" s="69" t="e">
        <f>VLOOKUP($C53&amp;($H$4),RawData!$D:$N,7,FALSE)</f>
        <v>#N/A</v>
      </c>
      <c r="K53" s="69" t="e">
        <f>VLOOKUP($C53&amp;($H$4),RawData!$D:$N,8,FALSE)</f>
        <v>#N/A</v>
      </c>
      <c r="L53" s="69" t="e">
        <f>VLOOKUP($C53&amp;($H$4),RawData!$D:$N,9,FALSE)</f>
        <v>#N/A</v>
      </c>
      <c r="M53" s="69" t="e">
        <f>VLOOKUP($C53&amp;($H$4),RawData!$D:$N,10,FALSE)</f>
        <v>#N/A</v>
      </c>
      <c r="N53" s="69" t="e">
        <f>VLOOKUP($C53&amp;($H$4),RawData!$D:$N,11,FALSE)</f>
        <v>#N/A</v>
      </c>
      <c r="O53" s="1"/>
      <c r="P53" s="4"/>
      <c r="R53" s="136"/>
      <c r="V53" s="619"/>
    </row>
    <row r="54" spans="3:22" ht="12.75" hidden="1" customHeight="1" x14ac:dyDescent="0.2">
      <c r="C54" s="839" t="e">
        <f>IF(VLOOKUP(C26&amp;$H$4,RawData!$D:$Q,14,FALSE) &gt; 0,C26,"Extra")</f>
        <v>#N/A</v>
      </c>
      <c r="D54" s="840"/>
      <c r="E54" s="841"/>
      <c r="F54" s="69" t="e">
        <f>VLOOKUP($C54&amp;($H$4),RawData!$D:$N,3,FALSE)</f>
        <v>#N/A</v>
      </c>
      <c r="G54" s="69" t="e">
        <f>VLOOKUP($C54&amp;($H$4),RawData!$D:$N,4,FALSE)</f>
        <v>#N/A</v>
      </c>
      <c r="H54" s="69" t="e">
        <f>VLOOKUP($C54&amp;($H$4),RawData!$D:$N,5,FALSE)</f>
        <v>#N/A</v>
      </c>
      <c r="I54" s="69" t="e">
        <f>VLOOKUP($C54&amp;($H$4),RawData!$D:$N,6,FALSE)</f>
        <v>#N/A</v>
      </c>
      <c r="J54" s="69" t="e">
        <f>VLOOKUP($C54&amp;($H$4),RawData!$D:$N,7,FALSE)</f>
        <v>#N/A</v>
      </c>
      <c r="K54" s="69" t="e">
        <f>VLOOKUP($C54&amp;($H$4),RawData!$D:$N,8,FALSE)</f>
        <v>#N/A</v>
      </c>
      <c r="L54" s="69" t="e">
        <f>VLOOKUP($C54&amp;($H$4),RawData!$D:$N,9,FALSE)</f>
        <v>#N/A</v>
      </c>
      <c r="M54" s="69" t="e">
        <f>VLOOKUP($C54&amp;($H$4),RawData!$D:$N,10,FALSE)</f>
        <v>#N/A</v>
      </c>
      <c r="N54" s="69" t="e">
        <f>VLOOKUP($C54&amp;($H$4),RawData!$D:$N,11,FALSE)</f>
        <v>#N/A</v>
      </c>
      <c r="O54" s="1"/>
      <c r="P54" s="4"/>
      <c r="Q54" s="136"/>
      <c r="R54" s="136"/>
    </row>
    <row r="55" spans="3:22" ht="12.75" hidden="1" customHeight="1" x14ac:dyDescent="0.2">
      <c r="C55" s="839" t="e">
        <f>IF(VLOOKUP(C27&amp;$H$4,RawData!$D:$Q,14,FALSE) &gt; 0,C27,"Extra")</f>
        <v>#N/A</v>
      </c>
      <c r="D55" s="840"/>
      <c r="E55" s="841"/>
      <c r="F55" s="69" t="e">
        <f>VLOOKUP($C55&amp;($H$4),RawData!$D:$N,3,FALSE)</f>
        <v>#N/A</v>
      </c>
      <c r="G55" s="69" t="e">
        <f>VLOOKUP($C55&amp;($H$4),RawData!$D:$N,4,FALSE)</f>
        <v>#N/A</v>
      </c>
      <c r="H55" s="69" t="e">
        <f>VLOOKUP($C55&amp;($H$4),RawData!$D:$N,5,FALSE)</f>
        <v>#N/A</v>
      </c>
      <c r="I55" s="69" t="e">
        <f>VLOOKUP($C55&amp;($H$4),RawData!$D:$N,6,FALSE)</f>
        <v>#N/A</v>
      </c>
      <c r="J55" s="69" t="e">
        <f>VLOOKUP($C55&amp;($H$4),RawData!$D:$N,7,FALSE)</f>
        <v>#N/A</v>
      </c>
      <c r="K55" s="69" t="e">
        <f>VLOOKUP($C55&amp;($H$4),RawData!$D:$N,8,FALSE)</f>
        <v>#N/A</v>
      </c>
      <c r="L55" s="69" t="e">
        <f>VLOOKUP($C55&amp;($H$4),RawData!$D:$N,9,FALSE)</f>
        <v>#N/A</v>
      </c>
      <c r="M55" s="69" t="e">
        <f>VLOOKUP($C55&amp;($H$4),RawData!$D:$N,10,FALSE)</f>
        <v>#N/A</v>
      </c>
      <c r="N55" s="69" t="e">
        <f>VLOOKUP($C55&amp;($H$4),RawData!$D:$N,11,FALSE)</f>
        <v>#N/A</v>
      </c>
      <c r="O55" s="1"/>
      <c r="P55" s="4"/>
      <c r="Q55" s="136"/>
      <c r="R55" s="136"/>
    </row>
    <row r="56" spans="3:22" ht="12.75" hidden="1" customHeight="1" x14ac:dyDescent="0.2">
      <c r="C56" s="839" t="e">
        <f>IF(VLOOKUP(C28&amp;$H$4,RawData!$D:$Q,14,FALSE) &gt; 0,C28,"Extra")</f>
        <v>#N/A</v>
      </c>
      <c r="D56" s="840"/>
      <c r="E56" s="841"/>
      <c r="F56" s="69" t="e">
        <f>VLOOKUP($C56&amp;($H$4),RawData!$D:$N,3,FALSE)</f>
        <v>#N/A</v>
      </c>
      <c r="G56" s="69" t="e">
        <f>VLOOKUP($C56&amp;($H$4),RawData!$D:$N,4,FALSE)</f>
        <v>#N/A</v>
      </c>
      <c r="H56" s="69" t="e">
        <f>VLOOKUP($C56&amp;($H$4),RawData!$D:$N,5,FALSE)</f>
        <v>#N/A</v>
      </c>
      <c r="I56" s="69" t="e">
        <f>VLOOKUP($C56&amp;($H$4),RawData!$D:$N,6,FALSE)</f>
        <v>#N/A</v>
      </c>
      <c r="J56" s="69" t="e">
        <f>VLOOKUP($C56&amp;($H$4),RawData!$D:$N,7,FALSE)</f>
        <v>#N/A</v>
      </c>
      <c r="K56" s="69" t="e">
        <f>VLOOKUP($C56&amp;($H$4),RawData!$D:$N,8,FALSE)</f>
        <v>#N/A</v>
      </c>
      <c r="L56" s="69" t="e">
        <f>VLOOKUP($C56&amp;($H$4),RawData!$D:$N,9,FALSE)</f>
        <v>#N/A</v>
      </c>
      <c r="M56" s="69" t="e">
        <f>VLOOKUP($C56&amp;($H$4),RawData!$D:$N,10,FALSE)</f>
        <v>#N/A</v>
      </c>
      <c r="N56" s="69" t="e">
        <f>VLOOKUP($C56&amp;($H$4),RawData!$D:$N,11,FALSE)</f>
        <v>#N/A</v>
      </c>
      <c r="O56" s="1"/>
      <c r="P56" s="4"/>
      <c r="Q56" s="136"/>
      <c r="R56" s="136"/>
    </row>
    <row r="57" spans="3:22" hidden="1" x14ac:dyDescent="0.2">
      <c r="C57" s="839" t="e">
        <f>IF(VLOOKUP(C29&amp;$H$4,RawData!$D:$Q,14,FALSE) &gt; 0,C29,"Extra")</f>
        <v>#N/A</v>
      </c>
      <c r="D57" s="840"/>
      <c r="E57" s="841"/>
      <c r="F57" s="69" t="e">
        <f>VLOOKUP($C57&amp;($H$4),RawData!$D:$N,3,FALSE)</f>
        <v>#N/A</v>
      </c>
      <c r="G57" s="69" t="e">
        <f>VLOOKUP($C57&amp;($H$4),RawData!$D:$N,4,FALSE)</f>
        <v>#N/A</v>
      </c>
      <c r="H57" s="69" t="e">
        <f>VLOOKUP($C57&amp;($H$4),RawData!$D:$N,5,FALSE)</f>
        <v>#N/A</v>
      </c>
      <c r="I57" s="69" t="e">
        <f>VLOOKUP($C57&amp;($H$4),RawData!$D:$N,6,FALSE)</f>
        <v>#N/A</v>
      </c>
      <c r="J57" s="69" t="e">
        <f>VLOOKUP($C57&amp;($H$4),RawData!$D:$N,7,FALSE)</f>
        <v>#N/A</v>
      </c>
      <c r="K57" s="69" t="e">
        <f>VLOOKUP($C57&amp;($H$4),RawData!$D:$N,8,FALSE)</f>
        <v>#N/A</v>
      </c>
      <c r="L57" s="69" t="e">
        <f>VLOOKUP($C57&amp;($H$4),RawData!$D:$N,9,FALSE)</f>
        <v>#N/A</v>
      </c>
      <c r="M57" s="69" t="e">
        <f>VLOOKUP($C57&amp;($H$4),RawData!$D:$N,10,FALSE)</f>
        <v>#N/A</v>
      </c>
      <c r="N57" s="69" t="e">
        <f>VLOOKUP($C57&amp;($H$4),RawData!$D:$N,11,FALSE)</f>
        <v>#N/A</v>
      </c>
      <c r="O57" s="1"/>
      <c r="P57" s="4"/>
      <c r="Q57" s="136"/>
      <c r="R57" s="136"/>
    </row>
    <row r="58" spans="3:22" ht="12.75" hidden="1" customHeight="1" x14ac:dyDescent="0.2">
      <c r="C58" s="839" t="e">
        <f>IF(VLOOKUP(C30&amp;$H$4,RawData!$D:$Q,14,FALSE) &gt; 0,C30,"Extra")</f>
        <v>#N/A</v>
      </c>
      <c r="D58" s="840"/>
      <c r="E58" s="841"/>
      <c r="F58" s="69" t="e">
        <f>VLOOKUP($C58&amp;($H$4),RawData!$D:$N,3,FALSE)</f>
        <v>#N/A</v>
      </c>
      <c r="G58" s="69" t="e">
        <f>VLOOKUP($C58&amp;($H$4),RawData!$D:$N,4,FALSE)</f>
        <v>#N/A</v>
      </c>
      <c r="H58" s="69" t="e">
        <f>VLOOKUP($C58&amp;($H$4),RawData!$D:$N,5,FALSE)</f>
        <v>#N/A</v>
      </c>
      <c r="I58" s="69" t="e">
        <f>VLOOKUP($C58&amp;($H$4),RawData!$D:$N,6,FALSE)</f>
        <v>#N/A</v>
      </c>
      <c r="J58" s="69" t="e">
        <f>VLOOKUP($C58&amp;($H$4),RawData!$D:$N,7,FALSE)</f>
        <v>#N/A</v>
      </c>
      <c r="K58" s="69" t="e">
        <f>VLOOKUP($C58&amp;($H$4),RawData!$D:$N,8,FALSE)</f>
        <v>#N/A</v>
      </c>
      <c r="L58" s="69" t="e">
        <f>VLOOKUP($C58&amp;($H$4),RawData!$D:$N,9,FALSE)</f>
        <v>#N/A</v>
      </c>
      <c r="M58" s="69" t="e">
        <f>VLOOKUP($C58&amp;($H$4),RawData!$D:$N,10,FALSE)</f>
        <v>#N/A</v>
      </c>
      <c r="N58" s="69" t="e">
        <f>VLOOKUP($C58&amp;($H$4),RawData!$D:$N,11,FALSE)</f>
        <v>#N/A</v>
      </c>
      <c r="O58" s="1"/>
      <c r="P58" s="4"/>
      <c r="Q58" s="136"/>
      <c r="R58" s="136"/>
    </row>
    <row r="59" spans="3:22" ht="12.75" hidden="1" customHeight="1" x14ac:dyDescent="0.2">
      <c r="C59" s="839" t="e">
        <f>IF(VLOOKUP(C31&amp;$H$4,RawData!$D:$Q,14,FALSE) &gt; 0,C31,"Extra")</f>
        <v>#N/A</v>
      </c>
      <c r="D59" s="840"/>
      <c r="E59" s="841"/>
      <c r="F59" s="69" t="e">
        <f>VLOOKUP($C59&amp;($H$4),RawData!$D:$N,3,FALSE)</f>
        <v>#N/A</v>
      </c>
      <c r="G59" s="69" t="e">
        <f>VLOOKUP($C59&amp;($H$4),RawData!$D:$N,4,FALSE)</f>
        <v>#N/A</v>
      </c>
      <c r="H59" s="69" t="e">
        <f>VLOOKUP($C59&amp;($H$4),RawData!$D:$N,5,FALSE)</f>
        <v>#N/A</v>
      </c>
      <c r="I59" s="69" t="e">
        <f>VLOOKUP($C59&amp;($H$4),RawData!$D:$N,6,FALSE)</f>
        <v>#N/A</v>
      </c>
      <c r="J59" s="69" t="e">
        <f>VLOOKUP($C59&amp;($H$4),RawData!$D:$N,7,FALSE)</f>
        <v>#N/A</v>
      </c>
      <c r="K59" s="69" t="e">
        <f>VLOOKUP($C59&amp;($H$4),RawData!$D:$N,8,FALSE)</f>
        <v>#N/A</v>
      </c>
      <c r="L59" s="69" t="e">
        <f>VLOOKUP($C59&amp;($H$4),RawData!$D:$N,9,FALSE)</f>
        <v>#N/A</v>
      </c>
      <c r="M59" s="69" t="e">
        <f>VLOOKUP($C59&amp;($H$4),RawData!$D:$N,10,FALSE)</f>
        <v>#N/A</v>
      </c>
      <c r="N59" s="69" t="e">
        <f>VLOOKUP($C59&amp;($H$4),RawData!$D:$N,11,FALSE)</f>
        <v>#N/A</v>
      </c>
      <c r="O59" s="1"/>
      <c r="P59" s="4"/>
      <c r="Q59" s="136"/>
      <c r="R59" s="136"/>
    </row>
    <row r="60" spans="3:22" ht="12.75" hidden="1" customHeight="1" x14ac:dyDescent="0.2">
      <c r="C60" s="839" t="e">
        <f>IF(VLOOKUP(C32&amp;$H$4,RawData!$D:$Q,14,FALSE) &gt; 0,C32,"Extra")</f>
        <v>#N/A</v>
      </c>
      <c r="D60" s="840"/>
      <c r="E60" s="841"/>
      <c r="F60" s="69" t="e">
        <f>VLOOKUP($C60&amp;($H$4),RawData!$D:$N,3,FALSE)</f>
        <v>#N/A</v>
      </c>
      <c r="G60" s="69" t="e">
        <f>VLOOKUP($C60&amp;($H$4),RawData!$D:$N,4,FALSE)</f>
        <v>#N/A</v>
      </c>
      <c r="H60" s="69" t="e">
        <f>VLOOKUP($C60&amp;($H$4),RawData!$D:$N,5,FALSE)</f>
        <v>#N/A</v>
      </c>
      <c r="I60" s="69" t="e">
        <f>VLOOKUP($C60&amp;($H$4),RawData!$D:$N,6,FALSE)</f>
        <v>#N/A</v>
      </c>
      <c r="J60" s="69" t="e">
        <f>VLOOKUP($C60&amp;($H$4),RawData!$D:$N,7,FALSE)</f>
        <v>#N/A</v>
      </c>
      <c r="K60" s="69" t="e">
        <f>VLOOKUP($C60&amp;($H$4),RawData!$D:$N,8,FALSE)</f>
        <v>#N/A</v>
      </c>
      <c r="L60" s="69" t="e">
        <f>VLOOKUP($C60&amp;($H$4),RawData!$D:$N,9,FALSE)</f>
        <v>#N/A</v>
      </c>
      <c r="M60" s="69" t="e">
        <f>VLOOKUP($C60&amp;($H$4),RawData!$D:$N,10,FALSE)</f>
        <v>#N/A</v>
      </c>
      <c r="N60" s="69" t="e">
        <f>VLOOKUP($C60&amp;($H$4),RawData!$D:$N,11,FALSE)</f>
        <v>#N/A</v>
      </c>
      <c r="O60" s="1"/>
      <c r="P60" s="4"/>
      <c r="Q60" s="136"/>
      <c r="R60" s="136"/>
    </row>
    <row r="61" spans="3:22" ht="12.75" hidden="1" customHeight="1" x14ac:dyDescent="0.2">
      <c r="C61" s="839" t="e">
        <f>IF(VLOOKUP(C33&amp;$H$4,RawData!$D:$Q,14,FALSE) &gt; 0,C33,"Extra")</f>
        <v>#N/A</v>
      </c>
      <c r="D61" s="840"/>
      <c r="E61" s="841"/>
      <c r="F61" s="69" t="e">
        <f>VLOOKUP($C61&amp;($H$4),RawData!$D:$N,3,FALSE)</f>
        <v>#N/A</v>
      </c>
      <c r="G61" s="69" t="e">
        <f>VLOOKUP($C61&amp;($H$4),RawData!$D:$N,4,FALSE)</f>
        <v>#N/A</v>
      </c>
      <c r="H61" s="69" t="e">
        <f>VLOOKUP($C61&amp;($H$4),RawData!$D:$N,5,FALSE)</f>
        <v>#N/A</v>
      </c>
      <c r="I61" s="69" t="e">
        <f>VLOOKUP($C61&amp;($H$4),RawData!$D:$N,6,FALSE)</f>
        <v>#N/A</v>
      </c>
      <c r="J61" s="69" t="e">
        <f>VLOOKUP($C61&amp;($H$4),RawData!$D:$N,7,FALSE)</f>
        <v>#N/A</v>
      </c>
      <c r="K61" s="69" t="e">
        <f>VLOOKUP($C61&amp;($H$4),RawData!$D:$N,8,FALSE)</f>
        <v>#N/A</v>
      </c>
      <c r="L61" s="69" t="e">
        <f>VLOOKUP($C61&amp;($H$4),RawData!$D:$N,9,FALSE)</f>
        <v>#N/A</v>
      </c>
      <c r="M61" s="69" t="e">
        <f>VLOOKUP($C61&amp;($H$4),RawData!$D:$N,10,FALSE)</f>
        <v>#N/A</v>
      </c>
      <c r="N61" s="69" t="e">
        <f>VLOOKUP($C61&amp;($H$4),RawData!$D:$N,11,FALSE)</f>
        <v>#N/A</v>
      </c>
      <c r="O61" s="1"/>
      <c r="P61" s="4"/>
      <c r="Q61" s="136"/>
      <c r="R61" s="136"/>
    </row>
    <row r="62" spans="3:22" ht="12.75" hidden="1" customHeight="1" thickBot="1" x14ac:dyDescent="0.25">
      <c r="C62" s="839" t="e">
        <f>IF(VLOOKUP(C34&amp;$H$4,RawData!$D:$Q,14,FALSE) &gt; 0,C34,"Extra")</f>
        <v>#N/A</v>
      </c>
      <c r="D62" s="840"/>
      <c r="E62" s="841"/>
      <c r="F62" s="717" t="e">
        <f>VLOOKUP($C62&amp;($H$4),RawData!$D:$N,3,FALSE)</f>
        <v>#N/A</v>
      </c>
      <c r="G62" s="717" t="e">
        <f>VLOOKUP($C62&amp;($H$4),RawData!$D:$N,4,FALSE)</f>
        <v>#N/A</v>
      </c>
      <c r="H62" s="717" t="e">
        <f>VLOOKUP($C62&amp;($H$4),RawData!$D:$N,5,FALSE)</f>
        <v>#N/A</v>
      </c>
      <c r="I62" s="717" t="e">
        <f>VLOOKUP($C62&amp;($H$4),RawData!$D:$N,6,FALSE)</f>
        <v>#N/A</v>
      </c>
      <c r="J62" s="717" t="e">
        <f>VLOOKUP($C62&amp;($H$4),RawData!$D:$N,7,FALSE)</f>
        <v>#N/A</v>
      </c>
      <c r="K62" s="717" t="e">
        <f>VLOOKUP($C62&amp;($H$4),RawData!$D:$N,8,FALSE)</f>
        <v>#N/A</v>
      </c>
      <c r="L62" s="717" t="e">
        <f>VLOOKUP($C62&amp;($H$4),RawData!$D:$N,9,FALSE)</f>
        <v>#N/A</v>
      </c>
      <c r="M62" s="717" t="e">
        <f>VLOOKUP($C62&amp;($H$4),RawData!$D:$N,10,FALSE)</f>
        <v>#N/A</v>
      </c>
      <c r="N62" s="717" t="e">
        <f>VLOOKUP($C62&amp;($H$4),RawData!$D:$N,11,FALSE)</f>
        <v>#N/A</v>
      </c>
      <c r="O62" s="1"/>
      <c r="P62" s="4"/>
      <c r="Q62" s="136"/>
      <c r="R62" s="136"/>
      <c r="T62" s="2"/>
      <c r="U62" s="2"/>
    </row>
    <row r="63" spans="3:22" ht="24" thickBot="1" x14ac:dyDescent="0.4">
      <c r="C63" s="864" t="str">
        <f>"WEEK " &amp; H4 &amp; " GOLF LEAGUE NOTES"</f>
        <v>WEEK 8 GOLF LEAGUE NOTES</v>
      </c>
      <c r="D63" s="865"/>
      <c r="E63" s="865"/>
      <c r="F63" s="865"/>
      <c r="G63" s="865"/>
      <c r="H63" s="865"/>
      <c r="I63" s="865"/>
      <c r="J63" s="865"/>
      <c r="K63" s="865"/>
      <c r="L63" s="865"/>
      <c r="M63" s="865"/>
      <c r="N63" s="865"/>
      <c r="O63" s="865"/>
      <c r="P63" s="865"/>
      <c r="Q63" s="865"/>
      <c r="R63" s="866"/>
      <c r="T63" s="2"/>
      <c r="U63" s="2"/>
    </row>
    <row r="64" spans="3:22" x14ac:dyDescent="0.2">
      <c r="C64" s="870" t="s">
        <v>571</v>
      </c>
      <c r="D64" s="871"/>
      <c r="E64" s="871"/>
      <c r="F64" s="871"/>
      <c r="G64" s="871"/>
      <c r="H64" s="871"/>
      <c r="I64" s="871"/>
      <c r="J64" s="871"/>
      <c r="K64" s="871"/>
      <c r="L64" s="871"/>
      <c r="M64" s="871"/>
      <c r="N64" s="871"/>
      <c r="O64" s="871"/>
      <c r="P64" s="871"/>
      <c r="Q64" s="871"/>
      <c r="R64" s="872"/>
      <c r="T64" s="2"/>
      <c r="U64" s="2"/>
    </row>
    <row r="65" spans="2:21" ht="12.75" customHeight="1" x14ac:dyDescent="0.2">
      <c r="C65" s="873"/>
      <c r="D65" s="874"/>
      <c r="E65" s="874"/>
      <c r="F65" s="874"/>
      <c r="G65" s="874"/>
      <c r="H65" s="874"/>
      <c r="I65" s="874"/>
      <c r="J65" s="874"/>
      <c r="K65" s="874"/>
      <c r="L65" s="874"/>
      <c r="M65" s="874"/>
      <c r="N65" s="874"/>
      <c r="O65" s="874"/>
      <c r="P65" s="874"/>
      <c r="Q65" s="874"/>
      <c r="R65" s="875"/>
      <c r="T65" s="2"/>
      <c r="U65" s="2"/>
    </row>
    <row r="66" spans="2:21" ht="12.75" customHeight="1" x14ac:dyDescent="0.2">
      <c r="C66" s="873"/>
      <c r="D66" s="874"/>
      <c r="E66" s="874"/>
      <c r="F66" s="874"/>
      <c r="G66" s="874"/>
      <c r="H66" s="874"/>
      <c r="I66" s="874"/>
      <c r="J66" s="874"/>
      <c r="K66" s="874"/>
      <c r="L66" s="874"/>
      <c r="M66" s="874"/>
      <c r="N66" s="874"/>
      <c r="O66" s="874"/>
      <c r="P66" s="874"/>
      <c r="Q66" s="874"/>
      <c r="R66" s="875"/>
      <c r="T66" s="2"/>
      <c r="U66" s="2"/>
    </row>
    <row r="67" spans="2:21" x14ac:dyDescent="0.2">
      <c r="C67" s="873"/>
      <c r="D67" s="874"/>
      <c r="E67" s="874"/>
      <c r="F67" s="874"/>
      <c r="G67" s="874"/>
      <c r="H67" s="874"/>
      <c r="I67" s="874"/>
      <c r="J67" s="874"/>
      <c r="K67" s="874"/>
      <c r="L67" s="874"/>
      <c r="M67" s="874"/>
      <c r="N67" s="874"/>
      <c r="O67" s="874"/>
      <c r="P67" s="874"/>
      <c r="Q67" s="874"/>
      <c r="R67" s="875"/>
      <c r="T67" s="2"/>
      <c r="U67" s="2"/>
    </row>
    <row r="68" spans="2:21" ht="12.75" customHeight="1" x14ac:dyDescent="0.2">
      <c r="C68" s="873"/>
      <c r="D68" s="874"/>
      <c r="E68" s="874"/>
      <c r="F68" s="874"/>
      <c r="G68" s="874"/>
      <c r="H68" s="874"/>
      <c r="I68" s="874"/>
      <c r="J68" s="874"/>
      <c r="K68" s="874"/>
      <c r="L68" s="874"/>
      <c r="M68" s="874"/>
      <c r="N68" s="874"/>
      <c r="O68" s="874"/>
      <c r="P68" s="874"/>
      <c r="Q68" s="874"/>
      <c r="R68" s="875"/>
      <c r="T68" s="2"/>
      <c r="U68" s="2"/>
    </row>
    <row r="69" spans="2:21" ht="12.75" customHeight="1" x14ac:dyDescent="0.2">
      <c r="C69" s="873"/>
      <c r="D69" s="874"/>
      <c r="E69" s="874"/>
      <c r="F69" s="874"/>
      <c r="G69" s="874"/>
      <c r="H69" s="874"/>
      <c r="I69" s="874"/>
      <c r="J69" s="874"/>
      <c r="K69" s="874"/>
      <c r="L69" s="874"/>
      <c r="M69" s="874"/>
      <c r="N69" s="874"/>
      <c r="O69" s="874"/>
      <c r="P69" s="874"/>
      <c r="Q69" s="874"/>
      <c r="R69" s="875"/>
      <c r="T69" s="2"/>
      <c r="U69" s="2"/>
    </row>
    <row r="70" spans="2:21" ht="12.75" customHeight="1" x14ac:dyDescent="0.2">
      <c r="C70" s="873"/>
      <c r="D70" s="874"/>
      <c r="E70" s="874"/>
      <c r="F70" s="874"/>
      <c r="G70" s="874"/>
      <c r="H70" s="874"/>
      <c r="I70" s="874"/>
      <c r="J70" s="874"/>
      <c r="K70" s="874"/>
      <c r="L70" s="874"/>
      <c r="M70" s="874"/>
      <c r="N70" s="874"/>
      <c r="O70" s="874"/>
      <c r="P70" s="874"/>
      <c r="Q70" s="874"/>
      <c r="R70" s="875"/>
      <c r="T70" s="2"/>
      <c r="U70" s="2"/>
    </row>
    <row r="71" spans="2:21" ht="12.75" customHeight="1" x14ac:dyDescent="0.2">
      <c r="C71" s="873"/>
      <c r="D71" s="874"/>
      <c r="E71" s="874"/>
      <c r="F71" s="874"/>
      <c r="G71" s="874"/>
      <c r="H71" s="874"/>
      <c r="I71" s="874"/>
      <c r="J71" s="874"/>
      <c r="K71" s="874"/>
      <c r="L71" s="874"/>
      <c r="M71" s="874"/>
      <c r="N71" s="874"/>
      <c r="O71" s="874"/>
      <c r="P71" s="874"/>
      <c r="Q71" s="874"/>
      <c r="R71" s="875"/>
      <c r="T71" s="2"/>
      <c r="U71" s="2"/>
    </row>
    <row r="72" spans="2:21" ht="12.75" customHeight="1" x14ac:dyDescent="0.2">
      <c r="C72" s="873"/>
      <c r="D72" s="874"/>
      <c r="E72" s="874"/>
      <c r="F72" s="874"/>
      <c r="G72" s="874"/>
      <c r="H72" s="874"/>
      <c r="I72" s="874"/>
      <c r="J72" s="874"/>
      <c r="K72" s="874"/>
      <c r="L72" s="874"/>
      <c r="M72" s="874"/>
      <c r="N72" s="874"/>
      <c r="O72" s="874"/>
      <c r="P72" s="874"/>
      <c r="Q72" s="874"/>
      <c r="R72" s="875"/>
      <c r="T72" s="2"/>
      <c r="U72" s="2"/>
    </row>
    <row r="73" spans="2:21" ht="12.75" customHeight="1" x14ac:dyDescent="0.2">
      <c r="C73" s="873"/>
      <c r="D73" s="874"/>
      <c r="E73" s="874"/>
      <c r="F73" s="874"/>
      <c r="G73" s="874"/>
      <c r="H73" s="874"/>
      <c r="I73" s="874"/>
      <c r="J73" s="874"/>
      <c r="K73" s="874"/>
      <c r="L73" s="874"/>
      <c r="M73" s="874"/>
      <c r="N73" s="874"/>
      <c r="O73" s="874"/>
      <c r="P73" s="874"/>
      <c r="Q73" s="874"/>
      <c r="R73" s="875"/>
      <c r="T73" s="2"/>
      <c r="U73" s="2"/>
    </row>
    <row r="74" spans="2:21" ht="12.75" customHeight="1" x14ac:dyDescent="0.2">
      <c r="C74" s="873"/>
      <c r="D74" s="874"/>
      <c r="E74" s="874"/>
      <c r="F74" s="874"/>
      <c r="G74" s="874"/>
      <c r="H74" s="874"/>
      <c r="I74" s="874"/>
      <c r="J74" s="874"/>
      <c r="K74" s="874"/>
      <c r="L74" s="874"/>
      <c r="M74" s="874"/>
      <c r="N74" s="874"/>
      <c r="O74" s="874"/>
      <c r="P74" s="874"/>
      <c r="Q74" s="874"/>
      <c r="R74" s="875"/>
      <c r="T74" s="2"/>
      <c r="U74" s="2"/>
    </row>
    <row r="75" spans="2:21" ht="12.75" customHeight="1" x14ac:dyDescent="0.2">
      <c r="C75" s="873"/>
      <c r="D75" s="874"/>
      <c r="E75" s="874"/>
      <c r="F75" s="874"/>
      <c r="G75" s="874"/>
      <c r="H75" s="874"/>
      <c r="I75" s="874"/>
      <c r="J75" s="874"/>
      <c r="K75" s="874"/>
      <c r="L75" s="874"/>
      <c r="M75" s="874"/>
      <c r="N75" s="874"/>
      <c r="O75" s="874"/>
      <c r="P75" s="874"/>
      <c r="Q75" s="874"/>
      <c r="R75" s="875"/>
      <c r="T75" s="2"/>
      <c r="U75" s="2"/>
    </row>
    <row r="76" spans="2:21" ht="12.75" customHeight="1" x14ac:dyDescent="0.2">
      <c r="C76" s="873"/>
      <c r="D76" s="874"/>
      <c r="E76" s="874"/>
      <c r="F76" s="874"/>
      <c r="G76" s="874"/>
      <c r="H76" s="874"/>
      <c r="I76" s="874"/>
      <c r="J76" s="874"/>
      <c r="K76" s="874"/>
      <c r="L76" s="874"/>
      <c r="M76" s="874"/>
      <c r="N76" s="874"/>
      <c r="O76" s="874"/>
      <c r="P76" s="874"/>
      <c r="Q76" s="874"/>
      <c r="R76" s="875"/>
    </row>
    <row r="77" spans="2:21" ht="12.75" customHeight="1" x14ac:dyDescent="0.2">
      <c r="C77" s="873"/>
      <c r="D77" s="874"/>
      <c r="E77" s="874"/>
      <c r="F77" s="874"/>
      <c r="G77" s="874"/>
      <c r="H77" s="874"/>
      <c r="I77" s="874"/>
      <c r="J77" s="874"/>
      <c r="K77" s="874"/>
      <c r="L77" s="874"/>
      <c r="M77" s="874"/>
      <c r="N77" s="874"/>
      <c r="O77" s="874"/>
      <c r="P77" s="874"/>
      <c r="Q77" s="874"/>
      <c r="R77" s="875"/>
    </row>
    <row r="78" spans="2:21" ht="12.75" customHeight="1" thickBot="1" x14ac:dyDescent="0.25">
      <c r="C78" s="876"/>
      <c r="D78" s="877"/>
      <c r="E78" s="877"/>
      <c r="F78" s="877"/>
      <c r="G78" s="877"/>
      <c r="H78" s="877"/>
      <c r="I78" s="877"/>
      <c r="J78" s="877"/>
      <c r="K78" s="877"/>
      <c r="L78" s="877"/>
      <c r="M78" s="877"/>
      <c r="N78" s="877"/>
      <c r="O78" s="877"/>
      <c r="P78" s="877"/>
      <c r="Q78" s="877"/>
      <c r="R78" s="878"/>
    </row>
    <row r="79" spans="2:21" ht="12.75" customHeigh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</row>
    <row r="80" spans="2:21" ht="12.75" customHeight="1" thickBot="1" x14ac:dyDescent="0.25">
      <c r="B80" s="319"/>
      <c r="C80" s="236"/>
      <c r="D80" s="236"/>
      <c r="E80" s="237"/>
      <c r="F80" s="237"/>
      <c r="G80" s="1"/>
      <c r="J80" s="1"/>
      <c r="K80" s="1"/>
      <c r="M80" s="3"/>
      <c r="N80" s="1"/>
      <c r="O80" s="4"/>
      <c r="P80" s="1"/>
      <c r="Q80" s="1"/>
    </row>
    <row r="81" spans="2:17" ht="12.75" customHeight="1" thickBot="1" x14ac:dyDescent="0.25">
      <c r="B81" s="319"/>
      <c r="C81" s="247" t="s">
        <v>0</v>
      </c>
      <c r="D81" s="248" t="s">
        <v>21</v>
      </c>
      <c r="E81" s="249" t="s">
        <v>69</v>
      </c>
      <c r="F81" s="237"/>
      <c r="G81" s="1"/>
      <c r="J81" s="1"/>
      <c r="K81" s="1"/>
      <c r="M81" s="3"/>
      <c r="N81" s="1"/>
      <c r="O81" s="4"/>
      <c r="P81" s="1"/>
      <c r="Q81" s="1"/>
    </row>
    <row r="82" spans="2:17" ht="15" customHeight="1" x14ac:dyDescent="0.2">
      <c r="B82" s="319"/>
      <c r="C82" s="244" t="s">
        <v>40</v>
      </c>
      <c r="D82" s="245">
        <v>6.7</v>
      </c>
      <c r="E82" s="246">
        <f t="shared" ref="E82:E95" si="3">RANK(D82,$D$82:$D$95,1)</f>
        <v>1</v>
      </c>
      <c r="F82" s="237"/>
      <c r="G82" s="1"/>
      <c r="I82" s="2"/>
      <c r="O82" s="2"/>
    </row>
    <row r="83" spans="2:17" x14ac:dyDescent="0.2">
      <c r="B83" s="319"/>
      <c r="C83" s="239" t="s">
        <v>32</v>
      </c>
      <c r="D83" s="238">
        <v>7.3</v>
      </c>
      <c r="E83" s="240">
        <f t="shared" si="3"/>
        <v>2</v>
      </c>
      <c r="F83" s="237"/>
      <c r="G83" s="1"/>
      <c r="I83" s="2"/>
      <c r="O83" s="2"/>
    </row>
    <row r="84" spans="2:17" x14ac:dyDescent="0.2">
      <c r="B84" s="319"/>
      <c r="C84" s="239" t="s">
        <v>37</v>
      </c>
      <c r="D84" s="238">
        <v>8</v>
      </c>
      <c r="E84" s="240">
        <f t="shared" si="3"/>
        <v>3</v>
      </c>
      <c r="F84" s="237"/>
      <c r="G84" s="1"/>
      <c r="I84" s="2"/>
      <c r="O84" s="2"/>
    </row>
    <row r="85" spans="2:17" x14ac:dyDescent="0.2">
      <c r="B85" s="319"/>
      <c r="C85" s="239" t="s">
        <v>29</v>
      </c>
      <c r="D85" s="238">
        <v>8.8000000000000007</v>
      </c>
      <c r="E85" s="240">
        <f t="shared" si="3"/>
        <v>4</v>
      </c>
      <c r="F85" s="237"/>
      <c r="G85" s="1"/>
      <c r="I85" s="2"/>
      <c r="O85" s="2"/>
    </row>
    <row r="86" spans="2:17" x14ac:dyDescent="0.2">
      <c r="B86" s="319"/>
      <c r="C86" s="239" t="s">
        <v>47</v>
      </c>
      <c r="D86" s="238">
        <v>9.3000000000000007</v>
      </c>
      <c r="E86" s="240">
        <f t="shared" si="3"/>
        <v>5</v>
      </c>
      <c r="F86" s="237"/>
      <c r="G86" s="1"/>
      <c r="I86" s="2"/>
      <c r="O86" s="2"/>
    </row>
    <row r="87" spans="2:17" x14ac:dyDescent="0.2">
      <c r="B87" s="319"/>
      <c r="C87" s="239" t="s">
        <v>39</v>
      </c>
      <c r="D87" s="238">
        <v>9.6999999999999993</v>
      </c>
      <c r="E87" s="240">
        <f t="shared" si="3"/>
        <v>6</v>
      </c>
      <c r="F87" s="237"/>
      <c r="G87" s="1"/>
      <c r="I87" s="2"/>
      <c r="O87" s="2"/>
    </row>
    <row r="88" spans="2:17" x14ac:dyDescent="0.2">
      <c r="B88" s="319"/>
      <c r="C88" s="239" t="s">
        <v>130</v>
      </c>
      <c r="D88" s="238">
        <v>11</v>
      </c>
      <c r="E88" s="240">
        <f t="shared" si="3"/>
        <v>7</v>
      </c>
      <c r="F88" s="237"/>
      <c r="G88" s="1"/>
      <c r="I88" s="2"/>
      <c r="O88" s="2"/>
    </row>
    <row r="89" spans="2:17" x14ac:dyDescent="0.2">
      <c r="B89" s="319"/>
      <c r="C89" s="239" t="s">
        <v>35</v>
      </c>
      <c r="D89" s="238">
        <v>12</v>
      </c>
      <c r="E89" s="240">
        <f t="shared" si="3"/>
        <v>8</v>
      </c>
      <c r="F89" s="237"/>
      <c r="G89" s="1"/>
      <c r="I89" s="2"/>
      <c r="O89" s="2"/>
    </row>
    <row r="90" spans="2:17" x14ac:dyDescent="0.2">
      <c r="B90" s="319"/>
      <c r="C90" s="239" t="s">
        <v>41</v>
      </c>
      <c r="D90" s="238">
        <v>12.7</v>
      </c>
      <c r="E90" s="240">
        <f t="shared" si="3"/>
        <v>9</v>
      </c>
      <c r="F90" s="237"/>
      <c r="G90" s="1"/>
      <c r="I90" s="2"/>
      <c r="O90" s="2"/>
    </row>
    <row r="91" spans="2:17" x14ac:dyDescent="0.2">
      <c r="B91" s="319"/>
      <c r="C91" s="239" t="s">
        <v>129</v>
      </c>
      <c r="D91" s="238">
        <v>13</v>
      </c>
      <c r="E91" s="240">
        <f t="shared" si="3"/>
        <v>10</v>
      </c>
      <c r="F91" s="237"/>
      <c r="G91" s="1"/>
      <c r="I91" s="2"/>
      <c r="O91" s="2"/>
    </row>
    <row r="92" spans="2:17" x14ac:dyDescent="0.2">
      <c r="B92" s="319"/>
      <c r="C92" s="239" t="s">
        <v>131</v>
      </c>
      <c r="D92" s="238">
        <v>13.3</v>
      </c>
      <c r="E92" s="240">
        <f t="shared" si="3"/>
        <v>11</v>
      </c>
      <c r="F92" s="237"/>
      <c r="G92" s="1"/>
      <c r="I92" s="2"/>
      <c r="O92" s="2"/>
    </row>
    <row r="93" spans="2:17" x14ac:dyDescent="0.2">
      <c r="B93" s="319"/>
      <c r="C93" s="239" t="s">
        <v>43</v>
      </c>
      <c r="D93" s="238">
        <v>13.7</v>
      </c>
      <c r="E93" s="240">
        <f t="shared" si="3"/>
        <v>12</v>
      </c>
      <c r="F93" s="237"/>
      <c r="G93" s="1"/>
      <c r="I93" s="2"/>
      <c r="O93" s="2"/>
    </row>
    <row r="94" spans="2:17" x14ac:dyDescent="0.2">
      <c r="B94" s="319"/>
      <c r="C94" s="239" t="s">
        <v>34</v>
      </c>
      <c r="D94" s="238">
        <v>19.3</v>
      </c>
      <c r="E94" s="240">
        <f t="shared" si="3"/>
        <v>13</v>
      </c>
      <c r="F94" s="237"/>
      <c r="G94" s="1"/>
      <c r="I94" s="2"/>
      <c r="O94" s="2"/>
    </row>
    <row r="95" spans="2:17" ht="13.5" thickBot="1" x14ac:dyDescent="0.25">
      <c r="B95" s="319"/>
      <c r="C95" s="241" t="s">
        <v>28</v>
      </c>
      <c r="D95" s="242">
        <v>21</v>
      </c>
      <c r="E95" s="243">
        <f t="shared" si="3"/>
        <v>14</v>
      </c>
      <c r="F95" s="237"/>
      <c r="G95" s="1"/>
      <c r="I95" s="2"/>
      <c r="O95" s="2"/>
    </row>
    <row r="96" spans="2:17" ht="13.5" thickBot="1" x14ac:dyDescent="0.25">
      <c r="B96" s="319"/>
      <c r="C96" s="236"/>
      <c r="D96" s="236"/>
      <c r="E96" s="237"/>
      <c r="F96" s="237"/>
      <c r="G96" s="1"/>
      <c r="J96" s="1"/>
      <c r="K96" s="1"/>
      <c r="M96" s="3"/>
      <c r="N96" s="1"/>
      <c r="O96" s="4"/>
      <c r="P96" s="1"/>
      <c r="Q96" s="1"/>
    </row>
    <row r="97" spans="5:17" ht="13.5" thickBot="1" x14ac:dyDescent="0.25">
      <c r="E97" s="237"/>
      <c r="F97" s="867" t="s">
        <v>534</v>
      </c>
      <c r="G97" s="868"/>
      <c r="H97" s="868"/>
      <c r="I97" s="868"/>
      <c r="J97" s="869"/>
      <c r="K97" s="237"/>
      <c r="M97" s="3"/>
      <c r="N97" s="1"/>
      <c r="O97" s="4"/>
      <c r="P97" s="1"/>
      <c r="Q97" s="1"/>
    </row>
    <row r="98" spans="5:17" ht="13.5" thickBot="1" x14ac:dyDescent="0.25">
      <c r="E98" s="237"/>
      <c r="F98" s="729" t="s">
        <v>21</v>
      </c>
      <c r="G98" s="730">
        <v>7.3</v>
      </c>
      <c r="H98" s="730">
        <v>10.3</v>
      </c>
      <c r="I98" s="730">
        <v>8.3000000000000007</v>
      </c>
      <c r="J98" s="249">
        <v>12.5</v>
      </c>
      <c r="K98" s="237"/>
      <c r="M98" s="3"/>
      <c r="N98" s="1"/>
      <c r="O98" s="4"/>
      <c r="P98" s="1"/>
      <c r="Q98" s="1"/>
    </row>
    <row r="99" spans="5:17" x14ac:dyDescent="0.2">
      <c r="E99" s="237"/>
      <c r="F99" s="720"/>
      <c r="G99" s="721" t="s">
        <v>530</v>
      </c>
      <c r="H99" s="721" t="s">
        <v>531</v>
      </c>
      <c r="I99" s="721" t="s">
        <v>532</v>
      </c>
      <c r="J99" s="722" t="s">
        <v>533</v>
      </c>
      <c r="K99" s="237"/>
      <c r="M99" s="3"/>
      <c r="N99" s="1"/>
      <c r="O99" s="4"/>
      <c r="P99" s="1"/>
      <c r="Q99" s="1"/>
    </row>
    <row r="100" spans="5:17" x14ac:dyDescent="0.2">
      <c r="E100" s="237">
        <v>7.3</v>
      </c>
      <c r="F100" s="723" t="s">
        <v>530</v>
      </c>
      <c r="G100" s="724">
        <f>$E100-G$98</f>
        <v>0</v>
      </c>
      <c r="H100" s="724">
        <f t="shared" ref="H100:J103" si="4">$E100-H$98</f>
        <v>-3.0000000000000009</v>
      </c>
      <c r="I100" s="724">
        <f t="shared" si="4"/>
        <v>-1.0000000000000009</v>
      </c>
      <c r="J100" s="725">
        <f t="shared" si="4"/>
        <v>-5.2</v>
      </c>
      <c r="K100" s="237"/>
      <c r="M100" s="3"/>
      <c r="N100" s="1"/>
      <c r="O100" s="4"/>
      <c r="P100" s="1"/>
      <c r="Q100" s="1"/>
    </row>
    <row r="101" spans="5:17" x14ac:dyDescent="0.2">
      <c r="E101" s="237">
        <v>10.3</v>
      </c>
      <c r="F101" s="723" t="s">
        <v>531</v>
      </c>
      <c r="G101" s="724">
        <f t="shared" ref="G101:G103" si="5">$E101-G$98</f>
        <v>3.0000000000000009</v>
      </c>
      <c r="H101" s="724">
        <f t="shared" si="4"/>
        <v>0</v>
      </c>
      <c r="I101" s="724">
        <f t="shared" si="4"/>
        <v>2</v>
      </c>
      <c r="J101" s="725">
        <f t="shared" si="4"/>
        <v>-2.1999999999999993</v>
      </c>
      <c r="K101" s="237"/>
      <c r="M101" s="3"/>
      <c r="N101" s="1"/>
      <c r="O101" s="4"/>
      <c r="P101" s="1"/>
      <c r="Q101" s="1"/>
    </row>
    <row r="102" spans="5:17" x14ac:dyDescent="0.2">
      <c r="E102" s="237">
        <v>8.3000000000000007</v>
      </c>
      <c r="F102" s="723" t="s">
        <v>532</v>
      </c>
      <c r="G102" s="724">
        <f t="shared" si="5"/>
        <v>1.0000000000000009</v>
      </c>
      <c r="H102" s="724">
        <f t="shared" si="4"/>
        <v>-2</v>
      </c>
      <c r="I102" s="724">
        <f t="shared" si="4"/>
        <v>0</v>
      </c>
      <c r="J102" s="725">
        <f t="shared" si="4"/>
        <v>-4.1999999999999993</v>
      </c>
      <c r="K102" s="237"/>
      <c r="M102" s="3"/>
      <c r="N102" s="1"/>
      <c r="O102" s="4"/>
      <c r="P102" s="1"/>
      <c r="Q102" s="1"/>
    </row>
    <row r="103" spans="5:17" ht="13.5" thickBot="1" x14ac:dyDescent="0.25">
      <c r="E103" s="237">
        <v>12.5</v>
      </c>
      <c r="F103" s="726" t="s">
        <v>533</v>
      </c>
      <c r="G103" s="727">
        <f t="shared" si="5"/>
        <v>5.2</v>
      </c>
      <c r="H103" s="727">
        <f t="shared" si="4"/>
        <v>2.1999999999999993</v>
      </c>
      <c r="I103" s="727">
        <f t="shared" si="4"/>
        <v>4.1999999999999993</v>
      </c>
      <c r="J103" s="728">
        <f t="shared" si="4"/>
        <v>0</v>
      </c>
      <c r="K103" s="237"/>
      <c r="M103" s="3"/>
      <c r="N103" s="1"/>
      <c r="O103" s="4"/>
      <c r="P103" s="1"/>
      <c r="Q103" s="1"/>
    </row>
    <row r="104" spans="5:17" x14ac:dyDescent="0.2">
      <c r="E104" s="237"/>
      <c r="F104" s="237"/>
      <c r="G104" s="237"/>
      <c r="H104" s="236"/>
      <c r="I104" s="237"/>
      <c r="J104" s="237"/>
      <c r="K104" s="237"/>
      <c r="M104" s="3"/>
      <c r="N104" s="1"/>
      <c r="O104" s="4"/>
      <c r="P104" s="1"/>
      <c r="Q104" s="1"/>
    </row>
    <row r="105" spans="5:17" x14ac:dyDescent="0.2">
      <c r="E105" s="1"/>
      <c r="F105" s="1"/>
      <c r="G105" s="1"/>
      <c r="J105" s="1"/>
      <c r="K105" s="1"/>
      <c r="M105" s="3"/>
      <c r="N105" s="1"/>
      <c r="O105" s="4"/>
      <c r="P105" s="1"/>
      <c r="Q105" s="1"/>
    </row>
    <row r="106" spans="5:17" x14ac:dyDescent="0.2">
      <c r="E106" s="1"/>
      <c r="F106" s="1"/>
      <c r="G106" s="1"/>
      <c r="J106" s="1"/>
      <c r="K106" s="1"/>
      <c r="M106" s="3"/>
      <c r="N106" s="1"/>
      <c r="O106" s="4"/>
      <c r="P106" s="1"/>
      <c r="Q106" s="1"/>
    </row>
    <row r="107" spans="5:17" x14ac:dyDescent="0.2">
      <c r="E107" s="1"/>
      <c r="F107" s="1"/>
      <c r="G107" s="1"/>
      <c r="J107" s="1"/>
      <c r="K107" s="1"/>
      <c r="M107" s="3"/>
      <c r="N107" s="1"/>
      <c r="O107" s="4"/>
      <c r="P107" s="1"/>
      <c r="Q107" s="1"/>
    </row>
    <row r="108" spans="5:17" x14ac:dyDescent="0.2">
      <c r="E108" s="1"/>
      <c r="F108" s="1"/>
      <c r="G108" s="1"/>
      <c r="J108" s="1"/>
      <c r="K108" s="1"/>
      <c r="M108" s="3"/>
      <c r="N108" s="1"/>
      <c r="O108" s="4"/>
      <c r="P108" s="1"/>
      <c r="Q108" s="1"/>
    </row>
    <row r="109" spans="5:17" x14ac:dyDescent="0.2">
      <c r="E109" s="1"/>
      <c r="F109" s="1"/>
      <c r="G109" s="1"/>
      <c r="J109" s="1"/>
      <c r="K109" s="1"/>
      <c r="M109" s="3"/>
      <c r="N109" s="1"/>
      <c r="O109" s="4"/>
      <c r="P109" s="1"/>
      <c r="Q109" s="1"/>
    </row>
    <row r="110" spans="5:17" x14ac:dyDescent="0.2">
      <c r="E110" s="1"/>
      <c r="F110" s="1"/>
      <c r="G110" s="1"/>
      <c r="J110" s="1"/>
      <c r="K110" s="1"/>
      <c r="M110" s="3"/>
      <c r="N110" s="1"/>
      <c r="O110" s="4"/>
      <c r="P110" s="1"/>
      <c r="Q110" s="1"/>
    </row>
    <row r="111" spans="5:17" x14ac:dyDescent="0.2">
      <c r="E111" s="1"/>
      <c r="F111" s="1"/>
      <c r="G111" s="1"/>
      <c r="J111" s="1"/>
      <c r="K111" s="1"/>
      <c r="M111" s="3"/>
      <c r="N111" s="1"/>
      <c r="O111" s="4"/>
      <c r="P111" s="1"/>
      <c r="Q111" s="1"/>
    </row>
    <row r="112" spans="5:17" x14ac:dyDescent="0.2">
      <c r="E112" s="1"/>
      <c r="F112" s="1"/>
      <c r="G112" s="1"/>
      <c r="J112" s="1"/>
      <c r="K112" s="1"/>
      <c r="M112" s="3"/>
      <c r="N112" s="1"/>
      <c r="O112" s="4"/>
      <c r="P112" s="1"/>
      <c r="Q112" s="1"/>
    </row>
    <row r="113" spans="5:17" x14ac:dyDescent="0.2">
      <c r="E113" s="1"/>
      <c r="F113" s="1"/>
      <c r="G113" s="1"/>
      <c r="J113" s="1"/>
      <c r="K113" s="1"/>
      <c r="M113" s="3"/>
      <c r="N113" s="1"/>
      <c r="O113" s="4"/>
      <c r="P113" s="1"/>
      <c r="Q113" s="1"/>
    </row>
    <row r="114" spans="5:17" x14ac:dyDescent="0.2">
      <c r="E114" s="1"/>
      <c r="F114" s="1"/>
      <c r="G114" s="1"/>
      <c r="J114" s="1"/>
      <c r="K114" s="1"/>
      <c r="M114" s="3"/>
      <c r="N114" s="1"/>
      <c r="O114" s="4"/>
      <c r="P114" s="1"/>
      <c r="Q114" s="1"/>
    </row>
    <row r="115" spans="5:17" x14ac:dyDescent="0.2">
      <c r="E115" s="1"/>
      <c r="F115" s="1"/>
      <c r="G115" s="1"/>
      <c r="J115" s="1"/>
      <c r="K115" s="1"/>
      <c r="M115" s="3"/>
      <c r="N115" s="1"/>
      <c r="O115" s="4"/>
      <c r="P115" s="1"/>
      <c r="Q115" s="1"/>
    </row>
    <row r="116" spans="5:17" x14ac:dyDescent="0.2">
      <c r="E116" s="1"/>
      <c r="F116" s="1"/>
      <c r="G116" s="1"/>
      <c r="J116" s="1"/>
      <c r="K116" s="1"/>
      <c r="M116" s="3"/>
      <c r="N116" s="1"/>
      <c r="O116" s="4"/>
      <c r="P116" s="1"/>
      <c r="Q116" s="1"/>
    </row>
    <row r="117" spans="5:17" x14ac:dyDescent="0.2">
      <c r="E117" s="1"/>
      <c r="F117" s="1"/>
      <c r="G117" s="1"/>
      <c r="J117" s="1"/>
      <c r="K117" s="1"/>
      <c r="M117" s="3"/>
      <c r="N117" s="1"/>
      <c r="O117" s="4"/>
      <c r="P117" s="1"/>
      <c r="Q117" s="1"/>
    </row>
    <row r="118" spans="5:17" x14ac:dyDescent="0.2">
      <c r="E118" s="1"/>
      <c r="F118" s="1"/>
      <c r="G118" s="1"/>
      <c r="J118" s="1"/>
      <c r="K118" s="1"/>
      <c r="M118" s="3"/>
      <c r="N118" s="1"/>
      <c r="O118" s="4"/>
      <c r="P118" s="1"/>
      <c r="Q118" s="1"/>
    </row>
    <row r="119" spans="5:17" x14ac:dyDescent="0.2">
      <c r="E119" s="1"/>
      <c r="F119" s="1"/>
      <c r="G119" s="1"/>
      <c r="J119" s="1"/>
      <c r="K119" s="1"/>
      <c r="M119" s="3"/>
      <c r="N119" s="1"/>
      <c r="O119" s="4"/>
      <c r="P119" s="1"/>
      <c r="Q119" s="1"/>
    </row>
    <row r="120" spans="5:17" x14ac:dyDescent="0.2">
      <c r="E120" s="1"/>
      <c r="F120" s="1"/>
      <c r="G120" s="1"/>
      <c r="J120" s="1"/>
      <c r="K120" s="1"/>
      <c r="M120" s="3"/>
      <c r="N120" s="1"/>
      <c r="O120" s="4"/>
      <c r="P120" s="1"/>
      <c r="Q120" s="1"/>
    </row>
    <row r="121" spans="5:17" x14ac:dyDescent="0.2">
      <c r="E121" s="1"/>
      <c r="F121" s="1"/>
      <c r="G121" s="1"/>
      <c r="J121" s="1"/>
      <c r="K121" s="1"/>
      <c r="M121" s="3"/>
      <c r="N121" s="1"/>
      <c r="O121" s="4"/>
      <c r="P121" s="1"/>
      <c r="Q121" s="1"/>
    </row>
    <row r="122" spans="5:17" x14ac:dyDescent="0.2">
      <c r="E122" s="1"/>
      <c r="F122" s="1"/>
      <c r="G122" s="1"/>
      <c r="J122" s="1"/>
      <c r="K122" s="1"/>
      <c r="M122" s="3"/>
      <c r="N122" s="1"/>
      <c r="O122" s="4"/>
      <c r="P122" s="1"/>
      <c r="Q122" s="1"/>
    </row>
    <row r="123" spans="5:17" x14ac:dyDescent="0.2">
      <c r="E123" s="1"/>
      <c r="F123" s="1"/>
      <c r="G123" s="1"/>
      <c r="J123" s="1"/>
      <c r="K123" s="1"/>
      <c r="M123" s="3"/>
      <c r="N123" s="1"/>
      <c r="O123" s="4"/>
      <c r="P123" s="1"/>
      <c r="Q123" s="1"/>
    </row>
    <row r="124" spans="5:17" x14ac:dyDescent="0.2">
      <c r="E124" s="1"/>
      <c r="F124" s="1"/>
      <c r="G124" s="1"/>
      <c r="J124" s="1"/>
      <c r="K124" s="1"/>
      <c r="M124" s="3"/>
      <c r="N124" s="1"/>
      <c r="O124" s="4"/>
      <c r="P124" s="1"/>
      <c r="Q124" s="1"/>
    </row>
    <row r="125" spans="5:17" x14ac:dyDescent="0.2">
      <c r="E125" s="1"/>
      <c r="F125" s="1"/>
      <c r="G125" s="1"/>
      <c r="J125" s="1"/>
      <c r="K125" s="1"/>
      <c r="M125" s="3"/>
      <c r="N125" s="1"/>
      <c r="O125" s="4"/>
      <c r="P125" s="1"/>
      <c r="Q125" s="1"/>
    </row>
    <row r="126" spans="5:17" x14ac:dyDescent="0.2">
      <c r="E126" s="1"/>
      <c r="F126" s="1"/>
      <c r="G126" s="1"/>
      <c r="J126" s="1"/>
      <c r="K126" s="1"/>
      <c r="M126" s="3"/>
      <c r="N126" s="1"/>
      <c r="O126" s="4"/>
      <c r="P126" s="1"/>
      <c r="Q126" s="1"/>
    </row>
    <row r="127" spans="5:17" x14ac:dyDescent="0.2">
      <c r="G127" s="1"/>
      <c r="J127" s="1"/>
      <c r="K127" s="1"/>
      <c r="M127" s="3"/>
      <c r="N127" s="1"/>
      <c r="O127" s="4"/>
      <c r="P127" s="1"/>
      <c r="Q127" s="1"/>
    </row>
    <row r="128" spans="5:17" x14ac:dyDescent="0.2">
      <c r="G128" s="1"/>
      <c r="J128" s="1"/>
      <c r="K128" s="1"/>
      <c r="M128" s="3"/>
      <c r="N128" s="1"/>
      <c r="O128" s="4"/>
      <c r="P128" s="1"/>
      <c r="Q128" s="1"/>
    </row>
    <row r="129" spans="7:16" x14ac:dyDescent="0.2">
      <c r="G129" s="1"/>
      <c r="J129" s="1"/>
      <c r="K129" s="1"/>
      <c r="M129" s="3"/>
      <c r="N129" s="1"/>
      <c r="O129" s="4"/>
      <c r="P129" s="1"/>
    </row>
    <row r="130" spans="7:16" x14ac:dyDescent="0.2">
      <c r="G130" s="1"/>
      <c r="J130" s="1"/>
      <c r="K130" s="1"/>
      <c r="M130" s="3"/>
      <c r="N130" s="1"/>
      <c r="O130" s="4"/>
      <c r="P130" s="1"/>
    </row>
    <row r="131" spans="7:16" x14ac:dyDescent="0.2">
      <c r="G131" s="1"/>
      <c r="J131" s="1"/>
      <c r="K131" s="1"/>
      <c r="M131" s="3"/>
      <c r="N131" s="1"/>
      <c r="O131" s="4"/>
      <c r="P131" s="1"/>
    </row>
    <row r="132" spans="7:16" x14ac:dyDescent="0.2">
      <c r="G132" s="1"/>
      <c r="J132" s="1"/>
      <c r="K132" s="1"/>
      <c r="M132" s="3"/>
      <c r="N132" s="1"/>
      <c r="O132" s="4"/>
      <c r="P132" s="1"/>
    </row>
    <row r="133" spans="7:16" x14ac:dyDescent="0.2">
      <c r="G133" s="1"/>
      <c r="J133" s="1"/>
      <c r="K133" s="1"/>
      <c r="M133" s="3"/>
      <c r="N133" s="1"/>
      <c r="O133" s="4"/>
    </row>
  </sheetData>
  <mergeCells count="54">
    <mergeCell ref="C63:R63"/>
    <mergeCell ref="F97:J97"/>
    <mergeCell ref="C64:R78"/>
    <mergeCell ref="C3:R3"/>
    <mergeCell ref="C2:R2"/>
    <mergeCell ref="C26:R26"/>
    <mergeCell ref="C27:R27"/>
    <mergeCell ref="C28:R28"/>
    <mergeCell ref="R5:R6"/>
    <mergeCell ref="C7:R7"/>
    <mergeCell ref="C21:R21"/>
    <mergeCell ref="C25:R25"/>
    <mergeCell ref="I4:R4"/>
    <mergeCell ref="C41:E41"/>
    <mergeCell ref="C35:E35"/>
    <mergeCell ref="C34:E34"/>
    <mergeCell ref="C62:E62"/>
    <mergeCell ref="C36:E36"/>
    <mergeCell ref="C29:R29"/>
    <mergeCell ref="C30:R30"/>
    <mergeCell ref="C31:R31"/>
    <mergeCell ref="C32:R32"/>
    <mergeCell ref="C38:E38"/>
    <mergeCell ref="C58:E58"/>
    <mergeCell ref="C37:E37"/>
    <mergeCell ref="C61:E61"/>
    <mergeCell ref="C53:E53"/>
    <mergeCell ref="C60:E60"/>
    <mergeCell ref="C40:E40"/>
    <mergeCell ref="C52:E52"/>
    <mergeCell ref="C39:E39"/>
    <mergeCell ref="C42:E42"/>
    <mergeCell ref="C1:P1"/>
    <mergeCell ref="C5:C6"/>
    <mergeCell ref="D5:D6"/>
    <mergeCell ref="M5:P5"/>
    <mergeCell ref="E5:H5"/>
    <mergeCell ref="C4:G4"/>
    <mergeCell ref="Q5:Q6"/>
    <mergeCell ref="I5:L5"/>
    <mergeCell ref="C59:E59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4:E54"/>
    <mergeCell ref="C55:E55"/>
    <mergeCell ref="C56:E56"/>
    <mergeCell ref="C57:E57"/>
  </mergeCells>
  <phoneticPr fontId="1" type="noConversion"/>
  <conditionalFormatting sqref="F34:F62">
    <cfRule type="top10" dxfId="3110" priority="5" stopIfTrue="1" bottom="1" rank="1"/>
  </conditionalFormatting>
  <conditionalFormatting sqref="G34:G62">
    <cfRule type="top10" dxfId="3109" priority="6" stopIfTrue="1" bottom="1" rank="1"/>
  </conditionalFormatting>
  <conditionalFormatting sqref="H34:H62">
    <cfRule type="top10" dxfId="3108" priority="7" stopIfTrue="1" bottom="1" rank="1"/>
  </conditionalFormatting>
  <conditionalFormatting sqref="I34:I62">
    <cfRule type="top10" dxfId="3107" priority="8" stopIfTrue="1" bottom="1" rank="1"/>
  </conditionalFormatting>
  <conditionalFormatting sqref="J34:J62">
    <cfRule type="top10" dxfId="3106" priority="9" stopIfTrue="1" bottom="1" rank="1"/>
  </conditionalFormatting>
  <conditionalFormatting sqref="K34:K62">
    <cfRule type="top10" dxfId="3105" priority="10" stopIfTrue="1" bottom="1" rank="1"/>
  </conditionalFormatting>
  <conditionalFormatting sqref="L34:L62">
    <cfRule type="top10" dxfId="3104" priority="11" stopIfTrue="1" bottom="1" rank="1"/>
  </conditionalFormatting>
  <conditionalFormatting sqref="M34:M62">
    <cfRule type="top10" dxfId="3103" priority="12" stopIfTrue="1" bottom="1" rank="1"/>
  </conditionalFormatting>
  <conditionalFormatting sqref="N34:N62">
    <cfRule type="top10" dxfId="3102" priority="13" stopIfTrue="1" bottom="1" rank="1"/>
  </conditionalFormatting>
  <conditionalFormatting sqref="C25 C63 C4:I4 C2:C3">
    <cfRule type="expression" dxfId="3101" priority="3">
      <formula>$A$1="ON"</formula>
    </cfRule>
    <cfRule type="expression" dxfId="3100" priority="4">
      <formula>$A$1="OFF"</formula>
    </cfRule>
  </conditionalFormatting>
  <conditionalFormatting sqref="C34:E62">
    <cfRule type="cellIs" dxfId="3099" priority="1" operator="equal">
      <formula>"Extra"</formula>
    </cfRule>
    <cfRule type="expression" dxfId="3098" priority="2">
      <formula>ISNA(C34)</formula>
    </cfRule>
  </conditionalFormatting>
  <dataValidations count="1">
    <dataValidation type="list" allowBlank="1" showInputMessage="1" showErrorMessage="1" sqref="A1">
      <formula1>$A$2:$A$3</formula1>
    </dataValidation>
  </dataValidations>
  <printOptions horizontalCentered="1" verticalCentered="1"/>
  <pageMargins left="0.25" right="0.25" top="0.25" bottom="0.25" header="0" footer="0"/>
  <pageSetup scale="88" orientation="portrait" horizontalDpi="300" verticalDpi="300" r:id="rId1"/>
  <headerFooter differentOddEven="1" differentFirst="1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Q133"/>
  <sheetViews>
    <sheetView tabSelected="1" view="pageBreakPreview" zoomScaleNormal="100" zoomScaleSheetLayoutView="100" workbookViewId="0"/>
  </sheetViews>
  <sheetFormatPr defaultColWidth="8.85546875" defaultRowHeight="12.75" x14ac:dyDescent="0.2"/>
  <cols>
    <col min="1" max="6" width="3.7109375" style="2" customWidth="1"/>
    <col min="7" max="7" width="3.7109375" style="1" customWidth="1"/>
    <col min="8" max="12" width="3.7109375" style="2" customWidth="1"/>
    <col min="13" max="13" width="3.7109375" style="7" customWidth="1"/>
    <col min="14" max="32" width="3.7109375" style="2" customWidth="1"/>
    <col min="33" max="33" width="8.85546875" style="2"/>
    <col min="34" max="34" width="14" style="2" bestFit="1" customWidth="1"/>
    <col min="35" max="35" width="13.85546875" style="2" bestFit="1" customWidth="1"/>
    <col min="36" max="37" width="8.85546875" style="2"/>
    <col min="38" max="42" width="3.7109375" style="2" customWidth="1"/>
    <col min="43" max="43" width="3.7109375" style="1" customWidth="1"/>
    <col min="44" max="45" width="3.7109375" style="2" customWidth="1"/>
    <col min="46" max="46" width="3.5703125" style="2" customWidth="1"/>
    <col min="47" max="57" width="2.85546875" style="2" customWidth="1"/>
    <col min="58" max="58" width="4.5703125" style="2" customWidth="1"/>
    <col min="59" max="59" width="3" style="2" customWidth="1"/>
    <col min="60" max="60" width="5.5703125" style="2" bestFit="1" customWidth="1"/>
    <col min="61" max="69" width="3" style="2" customWidth="1"/>
    <col min="70" max="16384" width="8.85546875" style="2"/>
  </cols>
  <sheetData>
    <row r="1" spans="2:69" ht="12.75" customHeight="1" thickBot="1" x14ac:dyDescent="0.25">
      <c r="B1" s="132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AL1" s="132"/>
      <c r="AM1" s="133"/>
      <c r="AN1" s="133"/>
      <c r="AO1" s="133"/>
      <c r="AP1" s="133"/>
      <c r="AQ1" s="133"/>
      <c r="AR1" s="133"/>
      <c r="AS1" s="133"/>
    </row>
    <row r="2" spans="2:69" ht="21.75" customHeight="1" x14ac:dyDescent="0.2">
      <c r="B2" s="938" t="s">
        <v>514</v>
      </c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  <c r="P2" s="939"/>
      <c r="Q2" s="939"/>
      <c r="R2" s="939"/>
      <c r="S2" s="939"/>
      <c r="T2" s="939"/>
      <c r="U2" s="939"/>
      <c r="V2" s="939"/>
      <c r="W2" s="939"/>
      <c r="X2" s="939"/>
      <c r="Y2" s="939"/>
      <c r="Z2" s="939"/>
      <c r="AA2" s="939"/>
      <c r="AB2" s="939"/>
      <c r="AC2" s="939"/>
      <c r="AD2" s="940"/>
      <c r="AQ2" s="2"/>
    </row>
    <row r="3" spans="2:69" ht="21.75" customHeight="1" x14ac:dyDescent="0.35">
      <c r="B3" s="926" t="s">
        <v>110</v>
      </c>
      <c r="C3" s="927"/>
      <c r="D3" s="927"/>
      <c r="E3" s="927"/>
      <c r="F3" s="927"/>
      <c r="G3" s="927"/>
      <c r="H3" s="927"/>
      <c r="I3" s="927"/>
      <c r="J3" s="927"/>
      <c r="K3" s="927"/>
      <c r="L3" s="922">
        <f>WeeklySheet!H4 + 1</f>
        <v>9</v>
      </c>
      <c r="M3" s="922"/>
      <c r="N3" s="931" t="s">
        <v>111</v>
      </c>
      <c r="O3" s="931"/>
      <c r="P3" s="931"/>
      <c r="Q3" s="931"/>
      <c r="R3" s="931"/>
      <c r="S3" s="931"/>
      <c r="T3" s="931"/>
      <c r="U3" s="931"/>
      <c r="V3" s="931"/>
      <c r="W3" s="931"/>
      <c r="X3" s="931"/>
      <c r="Y3" s="931"/>
      <c r="Z3" s="931"/>
      <c r="AA3" s="931"/>
      <c r="AB3" s="931"/>
      <c r="AC3" s="931"/>
      <c r="AD3" s="932"/>
      <c r="AQ3" s="2"/>
    </row>
    <row r="4" spans="2:69" ht="21.75" customHeight="1" thickBot="1" x14ac:dyDescent="0.25">
      <c r="B4" s="928" t="s">
        <v>153</v>
      </c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30"/>
      <c r="AQ4" s="2"/>
    </row>
    <row r="5" spans="2:69" ht="18.75" thickBot="1" x14ac:dyDescent="0.25">
      <c r="B5" s="941" t="s">
        <v>106</v>
      </c>
      <c r="C5" s="942"/>
      <c r="D5" s="942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  <c r="AA5" s="942"/>
      <c r="AB5" s="942"/>
      <c r="AC5" s="942"/>
      <c r="AD5" s="943"/>
      <c r="AL5" s="2" t="s">
        <v>508</v>
      </c>
      <c r="AQ5" s="2"/>
      <c r="AU5" s="2" t="s">
        <v>509</v>
      </c>
      <c r="BG5" s="2" t="s">
        <v>510</v>
      </c>
    </row>
    <row r="6" spans="2:69" ht="18" customHeight="1" thickBot="1" x14ac:dyDescent="0.3">
      <c r="B6" s="944" t="s">
        <v>109</v>
      </c>
      <c r="C6" s="945"/>
      <c r="D6" s="945"/>
      <c r="E6" s="945"/>
      <c r="F6" s="945"/>
      <c r="G6" s="945"/>
      <c r="H6" s="945"/>
      <c r="I6" s="945"/>
      <c r="J6" s="945"/>
      <c r="K6" s="348"/>
      <c r="L6" s="348"/>
      <c r="M6" s="348"/>
      <c r="N6" s="348"/>
      <c r="O6" s="348"/>
      <c r="P6" s="348"/>
      <c r="Q6" s="352"/>
      <c r="R6" s="350"/>
      <c r="S6" s="350"/>
      <c r="T6" s="350"/>
      <c r="U6" s="350"/>
      <c r="V6" s="350"/>
      <c r="W6" s="350"/>
      <c r="X6" s="350"/>
      <c r="Y6" s="348"/>
      <c r="Z6" s="348"/>
      <c r="AA6" s="348"/>
      <c r="AB6" s="348"/>
      <c r="AC6" s="348"/>
      <c r="AD6" s="349"/>
      <c r="AH6" s="76"/>
      <c r="AI6" s="78" t="s">
        <v>72</v>
      </c>
      <c r="AQ6" s="2"/>
    </row>
    <row r="7" spans="2:69" ht="18" customHeight="1" x14ac:dyDescent="0.2">
      <c r="B7" s="911" t="s">
        <v>130</v>
      </c>
      <c r="C7" s="912"/>
      <c r="D7" s="912"/>
      <c r="E7" s="912"/>
      <c r="F7" s="912"/>
      <c r="G7" s="912"/>
      <c r="H7" s="912"/>
      <c r="I7" s="912"/>
      <c r="J7" s="798" t="s">
        <v>112</v>
      </c>
      <c r="K7" s="912" t="s">
        <v>38</v>
      </c>
      <c r="L7" s="912"/>
      <c r="M7" s="912"/>
      <c r="N7" s="912"/>
      <c r="O7" s="912"/>
      <c r="P7" s="912"/>
      <c r="Q7" s="912"/>
      <c r="R7" s="912"/>
      <c r="S7" s="798" t="s">
        <v>112</v>
      </c>
      <c r="T7" s="923" t="s">
        <v>511</v>
      </c>
      <c r="U7" s="923"/>
      <c r="V7" s="923"/>
      <c r="W7" s="923"/>
      <c r="X7" s="923"/>
      <c r="Y7" s="923"/>
      <c r="Z7" s="923"/>
      <c r="AA7" s="923"/>
      <c r="AB7" s="923"/>
      <c r="AC7" s="923"/>
      <c r="AD7" s="805" t="s">
        <v>112</v>
      </c>
      <c r="AH7" s="77" t="s">
        <v>82</v>
      </c>
      <c r="AI7" s="59">
        <v>24</v>
      </c>
      <c r="AL7" s="917" t="s">
        <v>130</v>
      </c>
      <c r="AM7" s="918"/>
      <c r="AN7" s="918"/>
      <c r="AO7" s="918"/>
      <c r="AP7" s="918"/>
      <c r="AQ7" s="918"/>
      <c r="AR7" s="918"/>
      <c r="AS7" s="919"/>
      <c r="AU7" s="914" t="e">
        <f>IF(VLOOKUP(#REF!&amp;$H$4,RawData!$D:$Q,14,FALSE) &gt; 0,#REF!,"Extra")</f>
        <v>#REF!</v>
      </c>
      <c r="AV7" s="915"/>
      <c r="AW7" s="915"/>
      <c r="AX7" s="915"/>
      <c r="AY7" s="915"/>
      <c r="AZ7" s="915"/>
      <c r="BA7" s="915"/>
      <c r="BB7" s="915"/>
      <c r="BC7" s="915"/>
      <c r="BD7" s="915"/>
      <c r="BE7" s="915"/>
      <c r="BG7" s="916" t="s">
        <v>130</v>
      </c>
      <c r="BH7" s="915"/>
      <c r="BI7" s="915"/>
      <c r="BJ7" s="915"/>
      <c r="BK7" s="915"/>
      <c r="BL7" s="915"/>
      <c r="BM7" s="915"/>
      <c r="BN7" s="915"/>
      <c r="BO7" s="915"/>
      <c r="BP7" s="915"/>
      <c r="BQ7" s="915"/>
    </row>
    <row r="8" spans="2:69" ht="18" customHeight="1" x14ac:dyDescent="0.2">
      <c r="B8" s="911" t="s">
        <v>29</v>
      </c>
      <c r="C8" s="912"/>
      <c r="D8" s="912"/>
      <c r="E8" s="912"/>
      <c r="F8" s="912"/>
      <c r="G8" s="912"/>
      <c r="H8" s="912"/>
      <c r="I8" s="912"/>
      <c r="J8" s="798" t="s">
        <v>112</v>
      </c>
      <c r="K8" s="912" t="s">
        <v>39</v>
      </c>
      <c r="L8" s="912"/>
      <c r="M8" s="912"/>
      <c r="N8" s="912"/>
      <c r="O8" s="912"/>
      <c r="P8" s="912"/>
      <c r="Q8" s="912"/>
      <c r="R8" s="912"/>
      <c r="S8" s="798" t="s">
        <v>112</v>
      </c>
      <c r="T8" s="923"/>
      <c r="U8" s="923"/>
      <c r="V8" s="923"/>
      <c r="W8" s="923"/>
      <c r="X8" s="923"/>
      <c r="Y8" s="923"/>
      <c r="Z8" s="923"/>
      <c r="AA8" s="923"/>
      <c r="AB8" s="923"/>
      <c r="AC8" s="923"/>
      <c r="AD8" s="805" t="s">
        <v>112</v>
      </c>
      <c r="AH8" s="41" t="s">
        <v>65</v>
      </c>
      <c r="AI8" s="43">
        <v>25</v>
      </c>
      <c r="AL8" s="917" t="s">
        <v>29</v>
      </c>
      <c r="AM8" s="918"/>
      <c r="AN8" s="918"/>
      <c r="AO8" s="918"/>
      <c r="AP8" s="918"/>
      <c r="AQ8" s="918"/>
      <c r="AR8" s="918"/>
      <c r="AS8" s="919"/>
      <c r="AU8" s="914" t="e">
        <f>IF(VLOOKUP(#REF!&amp;$H$4,RawData!$D:$Q,14,FALSE) &gt; 0,#REF!,"Extra")</f>
        <v>#REF!</v>
      </c>
      <c r="AV8" s="915"/>
      <c r="AW8" s="915"/>
      <c r="AX8" s="915"/>
      <c r="AY8" s="915"/>
      <c r="AZ8" s="915"/>
      <c r="BA8" s="915"/>
      <c r="BB8" s="915"/>
      <c r="BC8" s="915"/>
      <c r="BD8" s="915"/>
      <c r="BE8" s="915"/>
      <c r="BG8" s="916" t="s">
        <v>29</v>
      </c>
      <c r="BH8" s="915"/>
      <c r="BI8" s="915"/>
      <c r="BJ8" s="915"/>
      <c r="BK8" s="915"/>
      <c r="BL8" s="915"/>
      <c r="BM8" s="915"/>
      <c r="BN8" s="915"/>
      <c r="BO8" s="915"/>
      <c r="BP8" s="915"/>
      <c r="BQ8" s="915"/>
    </row>
    <row r="9" spans="2:69" s="5" customFormat="1" ht="18" customHeight="1" x14ac:dyDescent="0.25">
      <c r="B9" s="911" t="s">
        <v>129</v>
      </c>
      <c r="C9" s="912"/>
      <c r="D9" s="912"/>
      <c r="E9" s="912"/>
      <c r="F9" s="912"/>
      <c r="G9" s="912"/>
      <c r="H9" s="912"/>
      <c r="I9" s="912"/>
      <c r="J9" s="798" t="s">
        <v>112</v>
      </c>
      <c r="K9" s="912" t="s">
        <v>40</v>
      </c>
      <c r="L9" s="912"/>
      <c r="M9" s="912"/>
      <c r="N9" s="912"/>
      <c r="O9" s="912"/>
      <c r="P9" s="912"/>
      <c r="Q9" s="912"/>
      <c r="R9" s="912"/>
      <c r="S9" s="798" t="s">
        <v>112</v>
      </c>
      <c r="T9" s="923"/>
      <c r="U9" s="923"/>
      <c r="V9" s="923"/>
      <c r="W9" s="923"/>
      <c r="X9" s="923"/>
      <c r="Y9" s="923"/>
      <c r="Z9" s="923"/>
      <c r="AA9" s="923"/>
      <c r="AB9" s="923"/>
      <c r="AC9" s="923"/>
      <c r="AD9" s="805" t="s">
        <v>112</v>
      </c>
      <c r="AG9"/>
      <c r="AH9" s="41" t="s">
        <v>21</v>
      </c>
      <c r="AI9" s="43">
        <v>44</v>
      </c>
      <c r="AL9" s="917" t="s">
        <v>57</v>
      </c>
      <c r="AM9" s="918"/>
      <c r="AN9" s="918"/>
      <c r="AO9" s="918"/>
      <c r="AP9" s="918"/>
      <c r="AQ9" s="918"/>
      <c r="AR9" s="918"/>
      <c r="AS9" s="919"/>
      <c r="AU9" s="914" t="e">
        <f>IF(VLOOKUP(#REF!&amp;$H$4,RawData!$D:$Q,14,FALSE) &gt; 0,#REF!,"Extra")</f>
        <v>#REF!</v>
      </c>
      <c r="AV9" s="915"/>
      <c r="AW9" s="915"/>
      <c r="AX9" s="915"/>
      <c r="AY9" s="915"/>
      <c r="AZ9" s="915"/>
      <c r="BA9" s="915"/>
      <c r="BB9" s="915"/>
      <c r="BC9" s="915"/>
      <c r="BD9" s="915"/>
      <c r="BE9" s="915"/>
      <c r="BG9" s="916" t="s">
        <v>57</v>
      </c>
      <c r="BH9" s="915"/>
      <c r="BI9" s="915"/>
      <c r="BJ9" s="915"/>
      <c r="BK9" s="915"/>
      <c r="BL9" s="915"/>
      <c r="BM9" s="915"/>
      <c r="BN9" s="915"/>
      <c r="BO9" s="915"/>
      <c r="BP9" s="915"/>
      <c r="BQ9" s="915"/>
    </row>
    <row r="10" spans="2:69" ht="18" customHeight="1" thickBot="1" x14ac:dyDescent="0.25">
      <c r="B10" s="911" t="s">
        <v>34</v>
      </c>
      <c r="C10" s="912"/>
      <c r="D10" s="912"/>
      <c r="E10" s="912"/>
      <c r="F10" s="912"/>
      <c r="G10" s="912"/>
      <c r="H10" s="912"/>
      <c r="I10" s="912"/>
      <c r="J10" s="798" t="s">
        <v>112</v>
      </c>
      <c r="K10" s="912" t="s">
        <v>41</v>
      </c>
      <c r="L10" s="912"/>
      <c r="M10" s="912"/>
      <c r="N10" s="912"/>
      <c r="O10" s="912"/>
      <c r="P10" s="912"/>
      <c r="Q10" s="912"/>
      <c r="R10" s="912"/>
      <c r="S10" s="798" t="s">
        <v>112</v>
      </c>
      <c r="T10" s="924"/>
      <c r="U10" s="924"/>
      <c r="V10" s="924"/>
      <c r="W10" s="924"/>
      <c r="X10" s="924"/>
      <c r="Y10" s="924"/>
      <c r="Z10" s="924"/>
      <c r="AA10" s="924"/>
      <c r="AB10" s="924"/>
      <c r="AC10" s="924"/>
      <c r="AD10" s="806" t="s">
        <v>112</v>
      </c>
      <c r="AH10" s="41" t="s">
        <v>73</v>
      </c>
      <c r="AI10" s="43">
        <v>64</v>
      </c>
      <c r="AL10" s="917" t="s">
        <v>129</v>
      </c>
      <c r="AM10" s="918"/>
      <c r="AN10" s="918"/>
      <c r="AO10" s="918"/>
      <c r="AP10" s="918"/>
      <c r="AQ10" s="918"/>
      <c r="AR10" s="918"/>
      <c r="AS10" s="919"/>
      <c r="AU10" s="914" t="e">
        <f>IF(VLOOKUP(#REF!&amp;$H$4,RawData!$D:$Q,14,FALSE) &gt; 0,#REF!,"Extra")</f>
        <v>#REF!</v>
      </c>
      <c r="AV10" s="915"/>
      <c r="AW10" s="915"/>
      <c r="AX10" s="915"/>
      <c r="AY10" s="915"/>
      <c r="AZ10" s="915"/>
      <c r="BA10" s="915"/>
      <c r="BB10" s="915"/>
      <c r="BC10" s="915"/>
      <c r="BD10" s="915"/>
      <c r="BE10" s="915"/>
      <c r="BG10" s="916" t="s">
        <v>129</v>
      </c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</row>
    <row r="11" spans="2:69" s="5" customFormat="1" ht="18" customHeight="1" x14ac:dyDescent="0.25">
      <c r="B11" s="911" t="s">
        <v>507</v>
      </c>
      <c r="C11" s="912"/>
      <c r="D11" s="912"/>
      <c r="E11" s="912"/>
      <c r="F11" s="912"/>
      <c r="G11" s="912"/>
      <c r="H11" s="912"/>
      <c r="I11" s="912"/>
      <c r="J11" s="798" t="s">
        <v>112</v>
      </c>
      <c r="K11" s="912" t="s">
        <v>521</v>
      </c>
      <c r="L11" s="912"/>
      <c r="M11" s="912"/>
      <c r="N11" s="912"/>
      <c r="O11" s="912"/>
      <c r="P11" s="912"/>
      <c r="Q11" s="912"/>
      <c r="R11" s="912"/>
      <c r="S11" s="386" t="s">
        <v>112</v>
      </c>
      <c r="T11" s="387" t="s">
        <v>144</v>
      </c>
      <c r="U11" s="353"/>
      <c r="V11" s="353"/>
      <c r="W11" s="353"/>
      <c r="X11" s="354"/>
      <c r="Y11" s="579" t="s">
        <v>145</v>
      </c>
      <c r="Z11" s="355"/>
      <c r="AA11" s="355"/>
      <c r="AB11" s="355"/>
      <c r="AC11" s="355"/>
      <c r="AD11" s="356"/>
      <c r="AH11" s="41" t="s">
        <v>70</v>
      </c>
      <c r="AI11" s="43">
        <v>82</v>
      </c>
      <c r="AL11" s="917" t="s">
        <v>505</v>
      </c>
      <c r="AM11" s="918"/>
      <c r="AN11" s="918"/>
      <c r="AO11" s="918"/>
      <c r="AP11" s="918"/>
      <c r="AQ11" s="918"/>
      <c r="AR11" s="918"/>
      <c r="AS11" s="919"/>
      <c r="AU11" s="914" t="e">
        <f>IF(VLOOKUP(#REF!&amp;$H$4,RawData!$D:$Q,14,FALSE) &gt; 0,#REF!,"Extra")</f>
        <v>#REF!</v>
      </c>
      <c r="AV11" s="915"/>
      <c r="AW11" s="915"/>
      <c r="AX11" s="915"/>
      <c r="AY11" s="915"/>
      <c r="AZ11" s="915"/>
      <c r="BA11" s="915"/>
      <c r="BB11" s="915"/>
      <c r="BC11" s="915"/>
      <c r="BD11" s="915"/>
      <c r="BE11" s="915"/>
      <c r="BG11" s="916" t="s">
        <v>34</v>
      </c>
      <c r="BH11" s="915"/>
      <c r="BI11" s="915"/>
      <c r="BJ11" s="915"/>
      <c r="BK11" s="915"/>
      <c r="BL11" s="915"/>
      <c r="BM11" s="915"/>
      <c r="BN11" s="915"/>
      <c r="BO11" s="915"/>
      <c r="BP11" s="915"/>
      <c r="BQ11" s="915"/>
    </row>
    <row r="12" spans="2:69" ht="18" customHeight="1" thickBot="1" x14ac:dyDescent="0.25">
      <c r="B12" s="911" t="s">
        <v>49</v>
      </c>
      <c r="C12" s="912"/>
      <c r="D12" s="912"/>
      <c r="E12" s="912"/>
      <c r="F12" s="912"/>
      <c r="G12" s="912"/>
      <c r="H12" s="912"/>
      <c r="I12" s="912"/>
      <c r="J12" s="798" t="s">
        <v>112</v>
      </c>
      <c r="K12" s="912" t="s">
        <v>131</v>
      </c>
      <c r="L12" s="912"/>
      <c r="M12" s="912"/>
      <c r="N12" s="912"/>
      <c r="O12" s="912"/>
      <c r="P12" s="912"/>
      <c r="Q12" s="912"/>
      <c r="R12" s="912"/>
      <c r="S12" s="798" t="s">
        <v>112</v>
      </c>
      <c r="T12" s="388" t="s">
        <v>142</v>
      </c>
      <c r="U12" s="351"/>
      <c r="V12" s="351"/>
      <c r="W12" s="920" t="s">
        <v>4</v>
      </c>
      <c r="X12" s="921"/>
      <c r="Y12" s="357" t="s">
        <v>142</v>
      </c>
      <c r="Z12" s="357"/>
      <c r="AA12" s="357"/>
      <c r="AB12" s="552"/>
      <c r="AC12" s="552"/>
      <c r="AD12" s="553"/>
      <c r="AH12" s="41" t="s">
        <v>74</v>
      </c>
      <c r="AI12" s="43">
        <v>100</v>
      </c>
      <c r="AL12" s="917" t="s">
        <v>34</v>
      </c>
      <c r="AM12" s="918"/>
      <c r="AN12" s="918"/>
      <c r="AO12" s="918"/>
      <c r="AP12" s="918"/>
      <c r="AQ12" s="918"/>
      <c r="AR12" s="918"/>
      <c r="AS12" s="919"/>
      <c r="AU12" s="914" t="e">
        <f>IF(VLOOKUP(#REF!&amp;$H$4,RawData!$D:$Q,14,FALSE) &gt; 0,#REF!,"Extra")</f>
        <v>#REF!</v>
      </c>
      <c r="AV12" s="915"/>
      <c r="AW12" s="915"/>
      <c r="AX12" s="915"/>
      <c r="AY12" s="915"/>
      <c r="AZ12" s="915"/>
      <c r="BA12" s="915"/>
      <c r="BB12" s="915"/>
      <c r="BC12" s="915"/>
      <c r="BD12" s="915"/>
      <c r="BE12" s="915"/>
      <c r="BG12" s="916" t="s">
        <v>507</v>
      </c>
      <c r="BH12" s="915"/>
      <c r="BI12" s="915"/>
      <c r="BJ12" s="915"/>
      <c r="BK12" s="915"/>
      <c r="BL12" s="915"/>
      <c r="BM12" s="915"/>
      <c r="BN12" s="915"/>
      <c r="BO12" s="915"/>
      <c r="BP12" s="915"/>
      <c r="BQ12" s="915"/>
    </row>
    <row r="13" spans="2:69" ht="18" customHeight="1" thickBot="1" x14ac:dyDescent="0.25">
      <c r="B13" s="911" t="s">
        <v>37</v>
      </c>
      <c r="C13" s="912"/>
      <c r="D13" s="912"/>
      <c r="E13" s="912"/>
      <c r="F13" s="912"/>
      <c r="G13" s="912"/>
      <c r="H13" s="912"/>
      <c r="I13" s="912"/>
      <c r="J13" s="798" t="s">
        <v>112</v>
      </c>
      <c r="K13" s="912" t="s">
        <v>47</v>
      </c>
      <c r="L13" s="912"/>
      <c r="M13" s="912"/>
      <c r="N13" s="912"/>
      <c r="O13" s="912"/>
      <c r="P13" s="912"/>
      <c r="Q13" s="912"/>
      <c r="R13" s="912"/>
      <c r="S13" s="798" t="s">
        <v>112</v>
      </c>
      <c r="T13" s="389" t="s">
        <v>143</v>
      </c>
      <c r="U13" s="347"/>
      <c r="V13" s="347"/>
      <c r="W13" s="920" t="s">
        <v>4</v>
      </c>
      <c r="X13" s="921"/>
      <c r="Y13" s="346" t="s">
        <v>143</v>
      </c>
      <c r="Z13" s="346"/>
      <c r="AA13" s="346"/>
      <c r="AB13" s="936"/>
      <c r="AC13" s="936"/>
      <c r="AD13" s="937"/>
      <c r="AH13" s="41" t="s">
        <v>75</v>
      </c>
      <c r="AI13" s="43">
        <v>118</v>
      </c>
      <c r="AL13" s="917" t="s">
        <v>507</v>
      </c>
      <c r="AM13" s="918"/>
      <c r="AN13" s="918"/>
      <c r="AO13" s="918"/>
      <c r="AP13" s="918"/>
      <c r="AQ13" s="918"/>
      <c r="AR13" s="918"/>
      <c r="AS13" s="919"/>
      <c r="AU13" s="914" t="e">
        <f>IF(VLOOKUP(#REF!&amp;$H$4,RawData!$D:$Q,14,FALSE) &gt; 0,#REF!,"Extra")</f>
        <v>#REF!</v>
      </c>
      <c r="AV13" s="915"/>
      <c r="AW13" s="915"/>
      <c r="AX13" s="915"/>
      <c r="AY13" s="915"/>
      <c r="AZ13" s="915"/>
      <c r="BA13" s="915"/>
      <c r="BB13" s="915"/>
      <c r="BC13" s="915"/>
      <c r="BD13" s="915"/>
      <c r="BE13" s="915"/>
      <c r="BG13" s="916" t="s">
        <v>49</v>
      </c>
      <c r="BH13" s="915"/>
      <c r="BI13" s="915"/>
      <c r="BJ13" s="915"/>
      <c r="BK13" s="915"/>
      <c r="BL13" s="915"/>
      <c r="BM13" s="915"/>
      <c r="BN13" s="915"/>
      <c r="BO13" s="915"/>
      <c r="BP13" s="915"/>
      <c r="BQ13" s="915"/>
    </row>
    <row r="14" spans="2:69" ht="18" customHeight="1" thickBot="1" x14ac:dyDescent="0.3">
      <c r="B14" s="949" t="s">
        <v>107</v>
      </c>
      <c r="C14" s="950"/>
      <c r="D14" s="950"/>
      <c r="E14" s="950"/>
      <c r="F14" s="950"/>
      <c r="G14" s="950"/>
      <c r="H14" s="950"/>
      <c r="I14" s="950"/>
      <c r="J14" s="950"/>
      <c r="K14" s="950"/>
      <c r="L14" s="950"/>
      <c r="M14" s="950"/>
      <c r="N14" s="950"/>
      <c r="O14" s="950"/>
      <c r="P14" s="950"/>
      <c r="Q14" s="950"/>
      <c r="R14" s="950"/>
      <c r="S14" s="950"/>
      <c r="T14" s="950"/>
      <c r="U14" s="950"/>
      <c r="V14" s="950"/>
      <c r="W14" s="950"/>
      <c r="X14" s="950"/>
      <c r="Y14" s="950"/>
      <c r="Z14" s="950"/>
      <c r="AA14" s="950"/>
      <c r="AB14" s="950"/>
      <c r="AC14" s="950"/>
      <c r="AD14" s="951"/>
      <c r="AH14" s="41" t="s">
        <v>77</v>
      </c>
      <c r="AI14" s="127">
        <v>137</v>
      </c>
      <c r="AL14" s="917" t="s">
        <v>49</v>
      </c>
      <c r="AM14" s="918"/>
      <c r="AN14" s="918"/>
      <c r="AO14" s="918"/>
      <c r="AP14" s="918"/>
      <c r="AQ14" s="918"/>
      <c r="AR14" s="918"/>
      <c r="AS14" s="919"/>
      <c r="AU14" s="914" t="e">
        <f>IF(VLOOKUP(#REF!&amp;$H$4,RawData!$D:$Q,14,FALSE) &gt; 0,#REF!,"Extra")</f>
        <v>#REF!</v>
      </c>
      <c r="AV14" s="915"/>
      <c r="AW14" s="915"/>
      <c r="AX14" s="915"/>
      <c r="AY14" s="915"/>
      <c r="AZ14" s="915"/>
      <c r="BA14" s="915"/>
      <c r="BB14" s="915"/>
      <c r="BC14" s="915"/>
      <c r="BD14" s="915"/>
      <c r="BE14" s="915"/>
      <c r="BG14" s="916" t="s">
        <v>37</v>
      </c>
      <c r="BH14" s="915"/>
      <c r="BI14" s="915"/>
      <c r="BJ14" s="915"/>
      <c r="BK14" s="915"/>
      <c r="BL14" s="915"/>
      <c r="BM14" s="915"/>
      <c r="BN14" s="915"/>
      <c r="BO14" s="915"/>
      <c r="BP14" s="915"/>
      <c r="BQ14" s="915"/>
    </row>
    <row r="15" spans="2:69" s="6" customFormat="1" ht="18.75" customHeight="1" thickBot="1" x14ac:dyDescent="0.3">
      <c r="B15" s="944" t="s">
        <v>109</v>
      </c>
      <c r="C15" s="945"/>
      <c r="D15" s="945"/>
      <c r="E15" s="945"/>
      <c r="F15" s="945"/>
      <c r="G15" s="945"/>
      <c r="H15" s="945"/>
      <c r="I15" s="945"/>
      <c r="J15" s="945"/>
      <c r="K15" s="945"/>
      <c r="L15" s="953"/>
      <c r="M15" s="952" t="s">
        <v>7</v>
      </c>
      <c r="N15" s="933"/>
      <c r="O15" s="933" t="s">
        <v>8</v>
      </c>
      <c r="P15" s="933"/>
      <c r="Q15" s="933" t="s">
        <v>9</v>
      </c>
      <c r="R15" s="933"/>
      <c r="S15" s="933" t="s">
        <v>10</v>
      </c>
      <c r="T15" s="933"/>
      <c r="U15" s="933" t="s">
        <v>11</v>
      </c>
      <c r="V15" s="933"/>
      <c r="W15" s="933" t="s">
        <v>12</v>
      </c>
      <c r="X15" s="933"/>
      <c r="Y15" s="933" t="s">
        <v>13</v>
      </c>
      <c r="Z15" s="933"/>
      <c r="AA15" s="933" t="s">
        <v>14</v>
      </c>
      <c r="AB15" s="933"/>
      <c r="AC15" s="933" t="s">
        <v>15</v>
      </c>
      <c r="AD15" s="934"/>
      <c r="AH15" s="42" t="s">
        <v>76</v>
      </c>
      <c r="AI15" s="44">
        <v>154</v>
      </c>
      <c r="AL15" s="917" t="s">
        <v>37</v>
      </c>
      <c r="AM15" s="918"/>
      <c r="AN15" s="918"/>
      <c r="AO15" s="918"/>
      <c r="AP15" s="918"/>
      <c r="AQ15" s="918"/>
      <c r="AR15" s="918"/>
      <c r="AS15" s="919"/>
      <c r="AU15" s="914" t="e">
        <f>IF(VLOOKUP(#REF!&amp;$H$4,RawData!$D:$Q,14,FALSE) &gt; 0,#REF!,"Extra")</f>
        <v>#REF!</v>
      </c>
      <c r="AV15" s="915"/>
      <c r="AW15" s="915"/>
      <c r="AX15" s="915"/>
      <c r="AY15" s="915"/>
      <c r="AZ15" s="915"/>
      <c r="BA15" s="915"/>
      <c r="BB15" s="915"/>
      <c r="BC15" s="915"/>
      <c r="BD15" s="915"/>
      <c r="BE15" s="915"/>
      <c r="BG15" s="916" t="s">
        <v>38</v>
      </c>
      <c r="BH15" s="915"/>
      <c r="BI15" s="915"/>
      <c r="BJ15" s="915"/>
      <c r="BK15" s="915"/>
      <c r="BL15" s="915"/>
      <c r="BM15" s="915"/>
      <c r="BN15" s="915"/>
      <c r="BO15" s="915"/>
      <c r="BP15" s="915"/>
      <c r="BQ15" s="915"/>
    </row>
    <row r="16" spans="2:69" ht="18" customHeight="1" x14ac:dyDescent="0.2">
      <c r="B16" s="946" t="s">
        <v>130</v>
      </c>
      <c r="C16" s="947"/>
      <c r="D16" s="947"/>
      <c r="E16" s="947"/>
      <c r="F16" s="947"/>
      <c r="G16" s="947"/>
      <c r="H16" s="947"/>
      <c r="I16" s="947"/>
      <c r="J16" s="947"/>
      <c r="K16" s="947"/>
      <c r="L16" s="948"/>
      <c r="M16" s="973"/>
      <c r="N16" s="925"/>
      <c r="O16" s="925"/>
      <c r="P16" s="925"/>
      <c r="Q16" s="925"/>
      <c r="R16" s="925"/>
      <c r="S16" s="925"/>
      <c r="T16" s="925"/>
      <c r="U16" s="925"/>
      <c r="V16" s="925"/>
      <c r="W16" s="925"/>
      <c r="X16" s="925"/>
      <c r="Y16" s="925"/>
      <c r="Z16" s="925"/>
      <c r="AA16" s="925"/>
      <c r="AB16" s="925"/>
      <c r="AC16" s="925"/>
      <c r="AD16" s="935"/>
      <c r="AL16" s="917" t="s">
        <v>38</v>
      </c>
      <c r="AM16" s="918"/>
      <c r="AN16" s="918"/>
      <c r="AO16" s="918"/>
      <c r="AP16" s="918"/>
      <c r="AQ16" s="918"/>
      <c r="AR16" s="918"/>
      <c r="AS16" s="919"/>
      <c r="AU16" s="914" t="e">
        <f>IF(VLOOKUP(#REF!&amp;$H$4,RawData!$D:$Q,14,FALSE) &gt; 0,#REF!,"Extra")</f>
        <v>#REF!</v>
      </c>
      <c r="AV16" s="915"/>
      <c r="AW16" s="915"/>
      <c r="AX16" s="915"/>
      <c r="AY16" s="915"/>
      <c r="AZ16" s="915"/>
      <c r="BA16" s="915"/>
      <c r="BB16" s="915"/>
      <c r="BC16" s="915"/>
      <c r="BD16" s="915"/>
      <c r="BE16" s="915"/>
      <c r="BG16" s="916" t="s">
        <v>39</v>
      </c>
      <c r="BH16" s="915"/>
      <c r="BI16" s="915"/>
      <c r="BJ16" s="915"/>
      <c r="BK16" s="915"/>
      <c r="BL16" s="915"/>
      <c r="BM16" s="915"/>
      <c r="BN16" s="915"/>
      <c r="BO16" s="915"/>
      <c r="BP16" s="915"/>
      <c r="BQ16" s="915"/>
    </row>
    <row r="17" spans="2:69" ht="18" customHeight="1" x14ac:dyDescent="0.2">
      <c r="B17" s="911" t="s">
        <v>29</v>
      </c>
      <c r="C17" s="912"/>
      <c r="D17" s="912"/>
      <c r="E17" s="912"/>
      <c r="F17" s="912"/>
      <c r="G17" s="912"/>
      <c r="H17" s="912"/>
      <c r="I17" s="912"/>
      <c r="J17" s="912"/>
      <c r="K17" s="912"/>
      <c r="L17" s="913"/>
      <c r="M17" s="907">
        <v>5</v>
      </c>
      <c r="N17" s="909"/>
      <c r="O17" s="909">
        <v>4</v>
      </c>
      <c r="P17" s="909"/>
      <c r="Q17" s="909">
        <v>3</v>
      </c>
      <c r="R17" s="909"/>
      <c r="S17" s="909">
        <v>5</v>
      </c>
      <c r="T17" s="909"/>
      <c r="U17" s="909">
        <v>4</v>
      </c>
      <c r="V17" s="909"/>
      <c r="W17" s="909">
        <v>7</v>
      </c>
      <c r="X17" s="909"/>
      <c r="Y17" s="909">
        <v>4</v>
      </c>
      <c r="Z17" s="909"/>
      <c r="AA17" s="909">
        <v>4</v>
      </c>
      <c r="AB17" s="909"/>
      <c r="AC17" s="909">
        <v>5</v>
      </c>
      <c r="AD17" s="910"/>
      <c r="AL17" s="917" t="s">
        <v>39</v>
      </c>
      <c r="AM17" s="918"/>
      <c r="AN17" s="918"/>
      <c r="AO17" s="918"/>
      <c r="AP17" s="918"/>
      <c r="AQ17" s="918"/>
      <c r="AR17" s="918"/>
      <c r="AS17" s="919"/>
      <c r="AU17" s="914" t="e">
        <f>IF(VLOOKUP(#REF!&amp;$H$4,RawData!$D:$Q,14,FALSE) &gt; 0,#REF!,"Extra")</f>
        <v>#REF!</v>
      </c>
      <c r="AV17" s="915"/>
      <c r="AW17" s="915"/>
      <c r="AX17" s="915"/>
      <c r="AY17" s="915"/>
      <c r="AZ17" s="915"/>
      <c r="BA17" s="915"/>
      <c r="BB17" s="915"/>
      <c r="BC17" s="915"/>
      <c r="BD17" s="915"/>
      <c r="BE17" s="915"/>
      <c r="BG17" s="916" t="s">
        <v>40</v>
      </c>
      <c r="BH17" s="915"/>
      <c r="BI17" s="915"/>
      <c r="BJ17" s="915"/>
      <c r="BK17" s="915"/>
      <c r="BL17" s="915"/>
      <c r="BM17" s="915"/>
      <c r="BN17" s="915"/>
      <c r="BO17" s="915"/>
      <c r="BP17" s="915"/>
      <c r="BQ17" s="915"/>
    </row>
    <row r="18" spans="2:69" ht="18" customHeight="1" x14ac:dyDescent="0.2">
      <c r="B18" s="911" t="s">
        <v>511</v>
      </c>
      <c r="C18" s="912"/>
      <c r="D18" s="912"/>
      <c r="E18" s="912"/>
      <c r="F18" s="912"/>
      <c r="G18" s="912"/>
      <c r="H18" s="912"/>
      <c r="I18" s="912"/>
      <c r="J18" s="912"/>
      <c r="K18" s="912"/>
      <c r="L18" s="913"/>
      <c r="M18" s="907"/>
      <c r="N18" s="909"/>
      <c r="O18" s="909"/>
      <c r="P18" s="909"/>
      <c r="Q18" s="909"/>
      <c r="R18" s="909"/>
      <c r="S18" s="909"/>
      <c r="T18" s="909"/>
      <c r="U18" s="909"/>
      <c r="V18" s="909"/>
      <c r="W18" s="909"/>
      <c r="X18" s="909"/>
      <c r="Y18" s="909"/>
      <c r="Z18" s="909"/>
      <c r="AA18" s="909"/>
      <c r="AB18" s="909"/>
      <c r="AC18" s="909"/>
      <c r="AD18" s="910"/>
      <c r="AL18" s="917" t="s">
        <v>40</v>
      </c>
      <c r="AM18" s="918"/>
      <c r="AN18" s="918"/>
      <c r="AO18" s="918"/>
      <c r="AP18" s="918"/>
      <c r="AQ18" s="918"/>
      <c r="AR18" s="918"/>
      <c r="AS18" s="919"/>
      <c r="AU18" s="914" t="e">
        <f>IF(VLOOKUP(#REF!&amp;$H$4,RawData!$D:$Q,14,FALSE) &gt; 0,#REF!,"Extra")</f>
        <v>#REF!</v>
      </c>
      <c r="AV18" s="915"/>
      <c r="AW18" s="915"/>
      <c r="AX18" s="915"/>
      <c r="AY18" s="915"/>
      <c r="AZ18" s="915"/>
      <c r="BA18" s="915"/>
      <c r="BB18" s="915"/>
      <c r="BC18" s="915"/>
      <c r="BD18" s="915"/>
      <c r="BE18" s="915"/>
      <c r="BG18" s="916" t="s">
        <v>41</v>
      </c>
      <c r="BH18" s="915"/>
      <c r="BI18" s="915"/>
      <c r="BJ18" s="915"/>
      <c r="BK18" s="915"/>
      <c r="BL18" s="915"/>
      <c r="BM18" s="915"/>
      <c r="BN18" s="915"/>
      <c r="BO18" s="915"/>
      <c r="BP18" s="915"/>
      <c r="BQ18" s="915"/>
    </row>
    <row r="19" spans="2:69" ht="18" customHeight="1" x14ac:dyDescent="0.2">
      <c r="B19" s="911" t="s">
        <v>129</v>
      </c>
      <c r="C19" s="912"/>
      <c r="D19" s="912"/>
      <c r="E19" s="912"/>
      <c r="F19" s="912"/>
      <c r="G19" s="912"/>
      <c r="H19" s="912"/>
      <c r="I19" s="912"/>
      <c r="J19" s="912"/>
      <c r="K19" s="912"/>
      <c r="L19" s="913"/>
      <c r="M19" s="907"/>
      <c r="N19" s="909"/>
      <c r="O19" s="909"/>
      <c r="P19" s="909"/>
      <c r="Q19" s="909"/>
      <c r="R19" s="909"/>
      <c r="S19" s="909"/>
      <c r="T19" s="909"/>
      <c r="U19" s="909"/>
      <c r="V19" s="909"/>
      <c r="W19" s="909"/>
      <c r="X19" s="909"/>
      <c r="Y19" s="909"/>
      <c r="Z19" s="909"/>
      <c r="AA19" s="909"/>
      <c r="AB19" s="909"/>
      <c r="AC19" s="909"/>
      <c r="AD19" s="910"/>
      <c r="AL19" s="917" t="s">
        <v>41</v>
      </c>
      <c r="AM19" s="918"/>
      <c r="AN19" s="918"/>
      <c r="AO19" s="918"/>
      <c r="AP19" s="918"/>
      <c r="AQ19" s="918"/>
      <c r="AR19" s="918"/>
      <c r="AS19" s="919"/>
      <c r="AU19" s="914" t="e">
        <f>IF(VLOOKUP(#REF!&amp;$H$4,RawData!$D:$Q,14,FALSE) &gt; 0,#REF!,"Extra")</f>
        <v>#REF!</v>
      </c>
      <c r="AV19" s="915"/>
      <c r="AW19" s="915"/>
      <c r="AX19" s="915"/>
      <c r="AY19" s="915"/>
      <c r="AZ19" s="915"/>
      <c r="BA19" s="915"/>
      <c r="BB19" s="915"/>
      <c r="BC19" s="915"/>
      <c r="BD19" s="915"/>
      <c r="BE19" s="915"/>
    </row>
    <row r="20" spans="2:69" ht="18" customHeight="1" x14ac:dyDescent="0.2">
      <c r="B20" s="911" t="s">
        <v>34</v>
      </c>
      <c r="C20" s="912"/>
      <c r="D20" s="912"/>
      <c r="E20" s="912"/>
      <c r="F20" s="912"/>
      <c r="G20" s="912"/>
      <c r="H20" s="912"/>
      <c r="I20" s="912"/>
      <c r="J20" s="912"/>
      <c r="K20" s="912"/>
      <c r="L20" s="913"/>
      <c r="M20" s="907"/>
      <c r="N20" s="909"/>
      <c r="O20" s="909"/>
      <c r="P20" s="909"/>
      <c r="Q20" s="909"/>
      <c r="R20" s="909"/>
      <c r="S20" s="909"/>
      <c r="T20" s="909"/>
      <c r="U20" s="909"/>
      <c r="V20" s="909"/>
      <c r="W20" s="909"/>
      <c r="X20" s="909"/>
      <c r="Y20" s="909"/>
      <c r="Z20" s="909"/>
      <c r="AA20" s="909"/>
      <c r="AB20" s="909"/>
      <c r="AC20" s="909"/>
      <c r="AD20" s="910"/>
      <c r="AL20" s="917" t="s">
        <v>521</v>
      </c>
      <c r="AM20" s="918"/>
      <c r="AN20" s="918"/>
      <c r="AO20" s="918"/>
      <c r="AP20" s="918"/>
      <c r="AQ20" s="918"/>
      <c r="AR20" s="918"/>
      <c r="AS20" s="919"/>
      <c r="AU20" s="914" t="e">
        <f>IF(VLOOKUP(#REF!&amp;$H$4,RawData!$D:$Q,14,FALSE) &gt; 0,#REF!,"Extra")</f>
        <v>#REF!</v>
      </c>
      <c r="AV20" s="915"/>
      <c r="AW20" s="915"/>
      <c r="AX20" s="915"/>
      <c r="AY20" s="915"/>
      <c r="AZ20" s="915"/>
      <c r="BA20" s="915"/>
      <c r="BB20" s="915"/>
      <c r="BC20" s="915"/>
      <c r="BD20" s="915"/>
      <c r="BE20" s="915"/>
    </row>
    <row r="21" spans="2:69" ht="18" customHeight="1" x14ac:dyDescent="0.2">
      <c r="B21" s="911" t="s">
        <v>507</v>
      </c>
      <c r="C21" s="912"/>
      <c r="D21" s="912"/>
      <c r="E21" s="912"/>
      <c r="F21" s="912"/>
      <c r="G21" s="912"/>
      <c r="H21" s="912"/>
      <c r="I21" s="912"/>
      <c r="J21" s="912"/>
      <c r="K21" s="912"/>
      <c r="L21" s="913"/>
      <c r="M21" s="907"/>
      <c r="N21" s="909"/>
      <c r="O21" s="909"/>
      <c r="P21" s="909"/>
      <c r="Q21" s="909"/>
      <c r="R21" s="909"/>
      <c r="S21" s="909"/>
      <c r="T21" s="909"/>
      <c r="U21" s="909"/>
      <c r="V21" s="909"/>
      <c r="W21" s="909"/>
      <c r="X21" s="909"/>
      <c r="Y21" s="909"/>
      <c r="Z21" s="909"/>
      <c r="AA21" s="909"/>
      <c r="AB21" s="909"/>
      <c r="AC21" s="909"/>
      <c r="AD21" s="910"/>
      <c r="AQ21" s="2"/>
    </row>
    <row r="22" spans="2:69" ht="18" customHeight="1" x14ac:dyDescent="0.2">
      <c r="B22" s="911" t="s">
        <v>49</v>
      </c>
      <c r="C22" s="912"/>
      <c r="D22" s="912"/>
      <c r="E22" s="912"/>
      <c r="F22" s="912"/>
      <c r="G22" s="912"/>
      <c r="H22" s="912"/>
      <c r="I22" s="912"/>
      <c r="J22" s="912"/>
      <c r="K22" s="912"/>
      <c r="L22" s="913"/>
      <c r="M22" s="907"/>
      <c r="N22" s="909"/>
      <c r="O22" s="909"/>
      <c r="P22" s="909"/>
      <c r="Q22" s="909"/>
      <c r="R22" s="909"/>
      <c r="S22" s="909"/>
      <c r="T22" s="909"/>
      <c r="U22" s="909"/>
      <c r="V22" s="909"/>
      <c r="W22" s="909"/>
      <c r="X22" s="909"/>
      <c r="Y22" s="909"/>
      <c r="Z22" s="909"/>
      <c r="AA22" s="909"/>
      <c r="AB22" s="909"/>
      <c r="AC22" s="909"/>
      <c r="AD22" s="910"/>
      <c r="AQ22" s="2"/>
    </row>
    <row r="23" spans="2:69" ht="18" customHeight="1" x14ac:dyDescent="0.2">
      <c r="B23" s="911" t="s">
        <v>131</v>
      </c>
      <c r="C23" s="912"/>
      <c r="D23" s="912"/>
      <c r="E23" s="912"/>
      <c r="F23" s="912"/>
      <c r="G23" s="912"/>
      <c r="H23" s="912"/>
      <c r="I23" s="912"/>
      <c r="J23" s="912"/>
      <c r="K23" s="912"/>
      <c r="L23" s="913"/>
      <c r="M23" s="907"/>
      <c r="N23" s="909"/>
      <c r="O23" s="909"/>
      <c r="P23" s="909"/>
      <c r="Q23" s="909"/>
      <c r="R23" s="909"/>
      <c r="S23" s="909"/>
      <c r="T23" s="909"/>
      <c r="U23" s="909"/>
      <c r="V23" s="909"/>
      <c r="W23" s="909"/>
      <c r="X23" s="909"/>
      <c r="Y23" s="909"/>
      <c r="Z23" s="909"/>
      <c r="AA23" s="909"/>
      <c r="AB23" s="909"/>
      <c r="AC23" s="909"/>
      <c r="AD23" s="910"/>
      <c r="AQ23" s="2"/>
    </row>
    <row r="24" spans="2:69" ht="18" customHeight="1" x14ac:dyDescent="0.2">
      <c r="B24" s="911" t="s">
        <v>37</v>
      </c>
      <c r="C24" s="912"/>
      <c r="D24" s="912"/>
      <c r="E24" s="912"/>
      <c r="F24" s="912"/>
      <c r="G24" s="912"/>
      <c r="H24" s="912"/>
      <c r="I24" s="912"/>
      <c r="J24" s="912"/>
      <c r="K24" s="912"/>
      <c r="L24" s="913"/>
      <c r="M24" s="907"/>
      <c r="N24" s="909"/>
      <c r="O24" s="909"/>
      <c r="P24" s="909"/>
      <c r="Q24" s="909"/>
      <c r="R24" s="909"/>
      <c r="S24" s="909"/>
      <c r="T24" s="909"/>
      <c r="U24" s="909"/>
      <c r="V24" s="909"/>
      <c r="W24" s="909"/>
      <c r="X24" s="909"/>
      <c r="Y24" s="909"/>
      <c r="Z24" s="909"/>
      <c r="AA24" s="909"/>
      <c r="AB24" s="909"/>
      <c r="AC24" s="909"/>
      <c r="AD24" s="910"/>
      <c r="AQ24" s="2"/>
    </row>
    <row r="25" spans="2:69" ht="18" customHeight="1" x14ac:dyDescent="0.2">
      <c r="B25" s="911" t="s">
        <v>38</v>
      </c>
      <c r="C25" s="912"/>
      <c r="D25" s="912"/>
      <c r="E25" s="912"/>
      <c r="F25" s="912"/>
      <c r="G25" s="912"/>
      <c r="H25" s="912"/>
      <c r="I25" s="912"/>
      <c r="J25" s="912"/>
      <c r="K25" s="912"/>
      <c r="L25" s="913"/>
      <c r="M25" s="907"/>
      <c r="N25" s="909"/>
      <c r="O25" s="909"/>
      <c r="P25" s="909"/>
      <c r="Q25" s="909"/>
      <c r="R25" s="909"/>
      <c r="S25" s="909"/>
      <c r="T25" s="909"/>
      <c r="U25" s="909"/>
      <c r="V25" s="909"/>
      <c r="W25" s="909"/>
      <c r="X25" s="909"/>
      <c r="Y25" s="909"/>
      <c r="Z25" s="909"/>
      <c r="AA25" s="909"/>
      <c r="AB25" s="909"/>
      <c r="AC25" s="909"/>
      <c r="AD25" s="910"/>
      <c r="AQ25" s="2"/>
    </row>
    <row r="26" spans="2:69" ht="18" customHeight="1" x14ac:dyDescent="0.2">
      <c r="B26" s="911" t="s">
        <v>39</v>
      </c>
      <c r="C26" s="912"/>
      <c r="D26" s="912"/>
      <c r="E26" s="912"/>
      <c r="F26" s="912"/>
      <c r="G26" s="912"/>
      <c r="H26" s="912"/>
      <c r="I26" s="912"/>
      <c r="J26" s="912"/>
      <c r="K26" s="912"/>
      <c r="L26" s="913"/>
      <c r="M26" s="907"/>
      <c r="N26" s="909"/>
      <c r="O26" s="909"/>
      <c r="P26" s="909"/>
      <c r="Q26" s="909"/>
      <c r="R26" s="909"/>
      <c r="S26" s="909"/>
      <c r="T26" s="909"/>
      <c r="U26" s="909"/>
      <c r="V26" s="909"/>
      <c r="W26" s="909"/>
      <c r="X26" s="909"/>
      <c r="Y26" s="909"/>
      <c r="Z26" s="909"/>
      <c r="AA26" s="909"/>
      <c r="AB26" s="909"/>
      <c r="AC26" s="909"/>
      <c r="AD26" s="910"/>
      <c r="AQ26" s="2"/>
    </row>
    <row r="27" spans="2:69" ht="18" customHeight="1" x14ac:dyDescent="0.25">
      <c r="B27" s="911" t="s">
        <v>47</v>
      </c>
      <c r="C27" s="912"/>
      <c r="D27" s="912"/>
      <c r="E27" s="912"/>
      <c r="F27" s="912"/>
      <c r="G27" s="912"/>
      <c r="H27" s="912"/>
      <c r="I27" s="912"/>
      <c r="J27" s="912"/>
      <c r="K27" s="912"/>
      <c r="L27" s="913"/>
      <c r="M27" s="907"/>
      <c r="N27" s="909"/>
      <c r="O27" s="909"/>
      <c r="P27" s="909"/>
      <c r="Q27" s="909"/>
      <c r="R27" s="909"/>
      <c r="S27" s="909"/>
      <c r="T27" s="909"/>
      <c r="U27" s="909"/>
      <c r="V27" s="909"/>
      <c r="W27" s="909"/>
      <c r="X27" s="909"/>
      <c r="Y27" s="909"/>
      <c r="Z27" s="909"/>
      <c r="AA27" s="909"/>
      <c r="AB27" s="909"/>
      <c r="AC27" s="909"/>
      <c r="AD27" s="910"/>
      <c r="AH27" s="1064"/>
      <c r="AI27" s="1064"/>
      <c r="AJ27" s="1064"/>
      <c r="AK27" s="1064"/>
      <c r="AL27" s="1064"/>
      <c r="AM27" s="1064"/>
      <c r="AN27" s="1064"/>
      <c r="AO27" s="1064"/>
      <c r="AP27" s="1064"/>
      <c r="AQ27" s="2"/>
    </row>
    <row r="28" spans="2:69" ht="18" customHeight="1" x14ac:dyDescent="0.2">
      <c r="B28" s="911" t="s">
        <v>40</v>
      </c>
      <c r="C28" s="912"/>
      <c r="D28" s="912"/>
      <c r="E28" s="912"/>
      <c r="F28" s="912"/>
      <c r="G28" s="912"/>
      <c r="H28" s="912"/>
      <c r="I28" s="912"/>
      <c r="J28" s="912"/>
      <c r="K28" s="912"/>
      <c r="L28" s="913"/>
      <c r="M28" s="907"/>
      <c r="N28" s="909"/>
      <c r="O28" s="909"/>
      <c r="P28" s="909"/>
      <c r="Q28" s="909"/>
      <c r="R28" s="909"/>
      <c r="S28" s="909"/>
      <c r="T28" s="909"/>
      <c r="U28" s="909"/>
      <c r="V28" s="909"/>
      <c r="W28" s="909"/>
      <c r="X28" s="909"/>
      <c r="Y28" s="909"/>
      <c r="Z28" s="909"/>
      <c r="AA28" s="909"/>
      <c r="AB28" s="909"/>
      <c r="AC28" s="909"/>
      <c r="AD28" s="910"/>
      <c r="AQ28" s="2"/>
    </row>
    <row r="29" spans="2:69" ht="18" customHeight="1" x14ac:dyDescent="0.2">
      <c r="B29" s="911" t="s">
        <v>41</v>
      </c>
      <c r="C29" s="912"/>
      <c r="D29" s="912"/>
      <c r="E29" s="912"/>
      <c r="F29" s="912"/>
      <c r="G29" s="912"/>
      <c r="H29" s="912"/>
      <c r="I29" s="912"/>
      <c r="J29" s="912"/>
      <c r="K29" s="912"/>
      <c r="L29" s="913"/>
      <c r="M29" s="907"/>
      <c r="N29" s="909"/>
      <c r="O29" s="909"/>
      <c r="P29" s="909"/>
      <c r="Q29" s="909"/>
      <c r="R29" s="909"/>
      <c r="S29" s="909"/>
      <c r="T29" s="909"/>
      <c r="U29" s="909"/>
      <c r="V29" s="909"/>
      <c r="W29" s="909"/>
      <c r="X29" s="909"/>
      <c r="Y29" s="909"/>
      <c r="Z29" s="909"/>
      <c r="AA29" s="909"/>
      <c r="AB29" s="909"/>
      <c r="AC29" s="909"/>
      <c r="AD29" s="910"/>
      <c r="AQ29" s="2"/>
    </row>
    <row r="30" spans="2:69" ht="18" customHeight="1" x14ac:dyDescent="0.2">
      <c r="B30" s="911" t="s">
        <v>521</v>
      </c>
      <c r="C30" s="912"/>
      <c r="D30" s="912"/>
      <c r="E30" s="912"/>
      <c r="F30" s="912"/>
      <c r="G30" s="912"/>
      <c r="H30" s="912"/>
      <c r="I30" s="912"/>
      <c r="J30" s="912"/>
      <c r="K30" s="912"/>
      <c r="L30" s="913"/>
      <c r="M30" s="907"/>
      <c r="N30" s="909"/>
      <c r="O30" s="909"/>
      <c r="P30" s="909"/>
      <c r="Q30" s="909"/>
      <c r="R30" s="909"/>
      <c r="S30" s="909"/>
      <c r="T30" s="909"/>
      <c r="U30" s="909"/>
      <c r="V30" s="909"/>
      <c r="W30" s="909"/>
      <c r="X30" s="909"/>
      <c r="Y30" s="909"/>
      <c r="Z30" s="909"/>
      <c r="AA30" s="909"/>
      <c r="AB30" s="909"/>
      <c r="AC30" s="909"/>
      <c r="AD30" s="910"/>
      <c r="AQ30" s="2"/>
    </row>
    <row r="31" spans="2:69" ht="18" customHeight="1" x14ac:dyDescent="0.2">
      <c r="B31" s="902"/>
      <c r="C31" s="903"/>
      <c r="D31" s="903"/>
      <c r="E31" s="903"/>
      <c r="F31" s="903"/>
      <c r="G31" s="903"/>
      <c r="H31" s="903"/>
      <c r="I31" s="903"/>
      <c r="J31" s="903"/>
      <c r="K31" s="903"/>
      <c r="L31" s="904"/>
      <c r="M31" s="907"/>
      <c r="N31" s="909"/>
      <c r="O31" s="909"/>
      <c r="P31" s="909"/>
      <c r="Q31" s="909"/>
      <c r="R31" s="909"/>
      <c r="S31" s="909"/>
      <c r="T31" s="909"/>
      <c r="U31" s="909"/>
      <c r="V31" s="909"/>
      <c r="W31" s="909"/>
      <c r="X31" s="909"/>
      <c r="Y31" s="909"/>
      <c r="Z31" s="909"/>
      <c r="AA31" s="909"/>
      <c r="AB31" s="909"/>
      <c r="AC31" s="909"/>
      <c r="AD31" s="910"/>
      <c r="AQ31" s="2"/>
    </row>
    <row r="32" spans="2:69" ht="18" customHeight="1" thickBot="1" x14ac:dyDescent="0.25">
      <c r="B32" s="902"/>
      <c r="C32" s="903"/>
      <c r="D32" s="903"/>
      <c r="E32" s="903"/>
      <c r="F32" s="903"/>
      <c r="G32" s="903"/>
      <c r="H32" s="903"/>
      <c r="I32" s="903"/>
      <c r="J32" s="903"/>
      <c r="K32" s="903"/>
      <c r="L32" s="904"/>
      <c r="M32" s="907"/>
      <c r="N32" s="909"/>
      <c r="O32" s="909"/>
      <c r="P32" s="909"/>
      <c r="Q32" s="909"/>
      <c r="R32" s="909"/>
      <c r="S32" s="909"/>
      <c r="T32" s="909"/>
      <c r="U32" s="909"/>
      <c r="V32" s="909"/>
      <c r="W32" s="909"/>
      <c r="X32" s="909"/>
      <c r="Y32" s="909"/>
      <c r="Z32" s="909"/>
      <c r="AA32" s="909"/>
      <c r="AB32" s="909"/>
      <c r="AC32" s="909"/>
      <c r="AD32" s="910"/>
      <c r="AQ32" s="2"/>
    </row>
    <row r="33" spans="2:43" ht="18" customHeight="1" thickBot="1" x14ac:dyDescent="0.3">
      <c r="B33" s="954" t="s">
        <v>108</v>
      </c>
      <c r="C33" s="955"/>
      <c r="D33" s="955"/>
      <c r="E33" s="955"/>
      <c r="F33" s="955"/>
      <c r="G33" s="955"/>
      <c r="H33" s="955"/>
      <c r="I33" s="955"/>
      <c r="J33" s="955"/>
      <c r="K33" s="955"/>
      <c r="L33" s="955"/>
      <c r="M33" s="955"/>
      <c r="N33" s="955"/>
      <c r="O33" s="955"/>
      <c r="P33" s="955"/>
      <c r="Q33" s="955"/>
      <c r="R33" s="955"/>
      <c r="S33" s="955"/>
      <c r="T33" s="955"/>
      <c r="U33" s="955"/>
      <c r="V33" s="955"/>
      <c r="W33" s="955"/>
      <c r="X33" s="955"/>
      <c r="Y33" s="955"/>
      <c r="Z33" s="955"/>
      <c r="AA33" s="955"/>
      <c r="AB33" s="955"/>
      <c r="AC33" s="955"/>
      <c r="AD33" s="956"/>
      <c r="AQ33" s="2"/>
    </row>
    <row r="34" spans="2:43" ht="18" customHeight="1" thickBot="1" x14ac:dyDescent="0.3">
      <c r="B34" s="965" t="s">
        <v>109</v>
      </c>
      <c r="C34" s="966"/>
      <c r="D34" s="966"/>
      <c r="E34" s="966"/>
      <c r="F34" s="966"/>
      <c r="G34" s="966"/>
      <c r="H34" s="966"/>
      <c r="I34" s="966"/>
      <c r="J34" s="966"/>
      <c r="K34" s="966"/>
      <c r="L34" s="967"/>
      <c r="M34" s="963" t="s">
        <v>80</v>
      </c>
      <c r="N34" s="964"/>
      <c r="O34" s="964"/>
      <c r="P34" s="964"/>
      <c r="Q34" s="964"/>
      <c r="R34" s="952"/>
      <c r="S34" s="933" t="s">
        <v>21</v>
      </c>
      <c r="T34" s="933"/>
      <c r="U34" s="933"/>
      <c r="V34" s="933"/>
      <c r="W34" s="933"/>
      <c r="X34" s="933"/>
      <c r="Y34" s="933" t="s">
        <v>70</v>
      </c>
      <c r="Z34" s="933"/>
      <c r="AA34" s="933"/>
      <c r="AB34" s="933"/>
      <c r="AC34" s="933"/>
      <c r="AD34" s="934"/>
      <c r="AQ34" s="2"/>
    </row>
    <row r="35" spans="2:43" ht="18" customHeight="1" x14ac:dyDescent="0.2">
      <c r="B35" s="946" t="s">
        <v>130</v>
      </c>
      <c r="C35" s="947"/>
      <c r="D35" s="947"/>
      <c r="E35" s="947"/>
      <c r="F35" s="947"/>
      <c r="G35" s="947"/>
      <c r="H35" s="947"/>
      <c r="I35" s="947"/>
      <c r="J35" s="947"/>
      <c r="K35" s="947"/>
      <c r="L35" s="948"/>
      <c r="M35" s="957"/>
      <c r="N35" s="958"/>
      <c r="O35" s="958"/>
      <c r="P35" s="958"/>
      <c r="Q35" s="958"/>
      <c r="R35" s="959"/>
      <c r="S35" s="960">
        <f>VLOOKUP($B35,WeeklyCalculations!$A$4:$FO$32,$L$3+$AI$9,FALSE)</f>
        <v>9.1999999999999993</v>
      </c>
      <c r="T35" s="960"/>
      <c r="U35" s="960"/>
      <c r="V35" s="960"/>
      <c r="W35" s="960"/>
      <c r="X35" s="960"/>
      <c r="Y35" s="961"/>
      <c r="Z35" s="961"/>
      <c r="AA35" s="961"/>
      <c r="AB35" s="961"/>
      <c r="AC35" s="961"/>
      <c r="AD35" s="962"/>
      <c r="AQ35" s="2"/>
    </row>
    <row r="36" spans="2:43" ht="18" customHeight="1" x14ac:dyDescent="0.2">
      <c r="B36" s="911" t="s">
        <v>29</v>
      </c>
      <c r="C36" s="912"/>
      <c r="D36" s="912"/>
      <c r="E36" s="912"/>
      <c r="F36" s="912"/>
      <c r="G36" s="912"/>
      <c r="H36" s="912"/>
      <c r="I36" s="912"/>
      <c r="J36" s="912"/>
      <c r="K36" s="912"/>
      <c r="L36" s="913"/>
      <c r="M36" s="905">
        <v>41</v>
      </c>
      <c r="N36" s="906"/>
      <c r="O36" s="906"/>
      <c r="P36" s="906"/>
      <c r="Q36" s="906"/>
      <c r="R36" s="907"/>
      <c r="S36" s="908">
        <f>VLOOKUP($B36,WeeklyCalculations!$A$4:$FO$32,$L$3+$AI$9,FALSE)</f>
        <v>9.1999999999999993</v>
      </c>
      <c r="T36" s="908"/>
      <c r="U36" s="908"/>
      <c r="V36" s="908"/>
      <c r="W36" s="908"/>
      <c r="X36" s="908"/>
      <c r="Y36" s="909">
        <f>M36-S36</f>
        <v>31.8</v>
      </c>
      <c r="Z36" s="909"/>
      <c r="AA36" s="909"/>
      <c r="AB36" s="909"/>
      <c r="AC36" s="909"/>
      <c r="AD36" s="910"/>
      <c r="AQ36" s="2"/>
    </row>
    <row r="37" spans="2:43" ht="18" customHeight="1" x14ac:dyDescent="0.2">
      <c r="B37" s="902" t="s">
        <v>511</v>
      </c>
      <c r="C37" s="903"/>
      <c r="D37" s="903"/>
      <c r="E37" s="903"/>
      <c r="F37" s="903"/>
      <c r="G37" s="903"/>
      <c r="H37" s="903"/>
      <c r="I37" s="903"/>
      <c r="J37" s="903"/>
      <c r="K37" s="903"/>
      <c r="L37" s="904"/>
      <c r="M37" s="905"/>
      <c r="N37" s="906"/>
      <c r="O37" s="906"/>
      <c r="P37" s="906"/>
      <c r="Q37" s="906"/>
      <c r="R37" s="907"/>
      <c r="S37" s="908">
        <f>VLOOKUP($B37,WeeklyCalculations!$A$4:$FO$32,$L$3+$AI$9,FALSE)</f>
        <v>9.6999999999999993</v>
      </c>
      <c r="T37" s="908"/>
      <c r="U37" s="908"/>
      <c r="V37" s="908"/>
      <c r="W37" s="908"/>
      <c r="X37" s="908"/>
      <c r="Y37" s="909"/>
      <c r="Z37" s="909"/>
      <c r="AA37" s="909"/>
      <c r="AB37" s="909"/>
      <c r="AC37" s="909"/>
      <c r="AD37" s="910"/>
      <c r="AQ37" s="2"/>
    </row>
    <row r="38" spans="2:43" ht="18" customHeight="1" x14ac:dyDescent="0.2">
      <c r="B38" s="902" t="s">
        <v>129</v>
      </c>
      <c r="C38" s="903"/>
      <c r="D38" s="903"/>
      <c r="E38" s="903"/>
      <c r="F38" s="903"/>
      <c r="G38" s="903"/>
      <c r="H38" s="903"/>
      <c r="I38" s="903"/>
      <c r="J38" s="903"/>
      <c r="K38" s="903"/>
      <c r="L38" s="904"/>
      <c r="M38" s="905"/>
      <c r="N38" s="906"/>
      <c r="O38" s="906"/>
      <c r="P38" s="906"/>
      <c r="Q38" s="906"/>
      <c r="R38" s="907"/>
      <c r="S38" s="908">
        <f>VLOOKUP($B38,WeeklyCalculations!$A$4:$FO$32,$L$3+$AI$9,FALSE)</f>
        <v>13.8</v>
      </c>
      <c r="T38" s="908"/>
      <c r="U38" s="908"/>
      <c r="V38" s="908"/>
      <c r="W38" s="908"/>
      <c r="X38" s="908"/>
      <c r="Y38" s="909"/>
      <c r="Z38" s="909"/>
      <c r="AA38" s="909"/>
      <c r="AB38" s="909"/>
      <c r="AC38" s="909"/>
      <c r="AD38" s="910"/>
      <c r="AQ38" s="2"/>
    </row>
    <row r="39" spans="2:43" ht="18" customHeight="1" x14ac:dyDescent="0.2">
      <c r="B39" s="902" t="s">
        <v>34</v>
      </c>
      <c r="C39" s="903"/>
      <c r="D39" s="903"/>
      <c r="E39" s="903"/>
      <c r="F39" s="903"/>
      <c r="G39" s="903"/>
      <c r="H39" s="903"/>
      <c r="I39" s="903"/>
      <c r="J39" s="903"/>
      <c r="K39" s="903"/>
      <c r="L39" s="904"/>
      <c r="M39" s="905"/>
      <c r="N39" s="906"/>
      <c r="O39" s="906"/>
      <c r="P39" s="906"/>
      <c r="Q39" s="906"/>
      <c r="R39" s="907"/>
      <c r="S39" s="908">
        <f>VLOOKUP($B39,WeeklyCalculations!$A$4:$FO$32,$L$3+$AI$9,FALSE)</f>
        <v>10.8</v>
      </c>
      <c r="T39" s="908"/>
      <c r="U39" s="908"/>
      <c r="V39" s="908"/>
      <c r="W39" s="908"/>
      <c r="X39" s="908"/>
      <c r="Y39" s="909"/>
      <c r="Z39" s="909"/>
      <c r="AA39" s="909"/>
      <c r="AB39" s="909"/>
      <c r="AC39" s="909"/>
      <c r="AD39" s="910"/>
      <c r="AQ39" s="2"/>
    </row>
    <row r="40" spans="2:43" ht="18" customHeight="1" x14ac:dyDescent="0.2">
      <c r="B40" s="902" t="s">
        <v>507</v>
      </c>
      <c r="C40" s="903"/>
      <c r="D40" s="903"/>
      <c r="E40" s="903"/>
      <c r="F40" s="903"/>
      <c r="G40" s="903"/>
      <c r="H40" s="903"/>
      <c r="I40" s="903"/>
      <c r="J40" s="903"/>
      <c r="K40" s="903"/>
      <c r="L40" s="904"/>
      <c r="M40" s="905"/>
      <c r="N40" s="906"/>
      <c r="O40" s="906"/>
      <c r="P40" s="906"/>
      <c r="Q40" s="906"/>
      <c r="R40" s="907"/>
      <c r="S40" s="908">
        <f>VLOOKUP($B40,WeeklyCalculations!$A$4:$FO$32,$L$3+$AI$9,FALSE)</f>
        <v>12.8</v>
      </c>
      <c r="T40" s="908"/>
      <c r="U40" s="908"/>
      <c r="V40" s="908"/>
      <c r="W40" s="908"/>
      <c r="X40" s="908"/>
      <c r="Y40" s="909"/>
      <c r="Z40" s="909"/>
      <c r="AA40" s="909"/>
      <c r="AB40" s="909"/>
      <c r="AC40" s="909"/>
      <c r="AD40" s="910"/>
      <c r="AQ40" s="2"/>
    </row>
    <row r="41" spans="2:43" ht="18" customHeight="1" x14ac:dyDescent="0.2">
      <c r="B41" s="902" t="s">
        <v>49</v>
      </c>
      <c r="C41" s="903"/>
      <c r="D41" s="903"/>
      <c r="E41" s="903"/>
      <c r="F41" s="903"/>
      <c r="G41" s="903"/>
      <c r="H41" s="903"/>
      <c r="I41" s="903"/>
      <c r="J41" s="903"/>
      <c r="K41" s="903"/>
      <c r="L41" s="904"/>
      <c r="M41" s="905"/>
      <c r="N41" s="906"/>
      <c r="O41" s="906"/>
      <c r="P41" s="906"/>
      <c r="Q41" s="906"/>
      <c r="R41" s="907"/>
      <c r="S41" s="908">
        <f>VLOOKUP($B41,WeeklyCalculations!$A$4:$FO$32,$L$3+$AI$9,FALSE)</f>
        <v>10.3</v>
      </c>
      <c r="T41" s="908"/>
      <c r="U41" s="908"/>
      <c r="V41" s="908"/>
      <c r="W41" s="908"/>
      <c r="X41" s="908"/>
      <c r="Y41" s="909"/>
      <c r="Z41" s="909"/>
      <c r="AA41" s="909"/>
      <c r="AB41" s="909"/>
      <c r="AC41" s="909"/>
      <c r="AD41" s="910"/>
      <c r="AQ41" s="2"/>
    </row>
    <row r="42" spans="2:43" ht="18" customHeight="1" x14ac:dyDescent="0.2">
      <c r="B42" s="902" t="s">
        <v>131</v>
      </c>
      <c r="C42" s="903"/>
      <c r="D42" s="903"/>
      <c r="E42" s="903"/>
      <c r="F42" s="903"/>
      <c r="G42" s="903"/>
      <c r="H42" s="903"/>
      <c r="I42" s="903"/>
      <c r="J42" s="903"/>
      <c r="K42" s="903"/>
      <c r="L42" s="904"/>
      <c r="M42" s="613"/>
      <c r="N42" s="614"/>
      <c r="O42" s="614"/>
      <c r="P42" s="614"/>
      <c r="Q42" s="614"/>
      <c r="R42" s="612"/>
      <c r="S42" s="908">
        <f>VLOOKUP($B42,WeeklyCalculations!$A$4:$FO$32,$L$3+$AI$9,FALSE)</f>
        <v>8.8000000000000007</v>
      </c>
      <c r="T42" s="908"/>
      <c r="U42" s="908"/>
      <c r="V42" s="908"/>
      <c r="W42" s="908"/>
      <c r="X42" s="908"/>
      <c r="Y42" s="615"/>
      <c r="Z42" s="614"/>
      <c r="AA42" s="614"/>
      <c r="AB42" s="614"/>
      <c r="AC42" s="614"/>
      <c r="AD42" s="616"/>
      <c r="AQ42" s="2"/>
    </row>
    <row r="43" spans="2:43" ht="18" customHeight="1" x14ac:dyDescent="0.2">
      <c r="B43" s="902" t="s">
        <v>37</v>
      </c>
      <c r="C43" s="903"/>
      <c r="D43" s="903"/>
      <c r="E43" s="903"/>
      <c r="F43" s="903"/>
      <c r="G43" s="903"/>
      <c r="H43" s="903"/>
      <c r="I43" s="903"/>
      <c r="J43" s="903"/>
      <c r="K43" s="903"/>
      <c r="L43" s="904"/>
      <c r="M43" s="613"/>
      <c r="N43" s="614"/>
      <c r="O43" s="614"/>
      <c r="P43" s="614"/>
      <c r="Q43" s="614"/>
      <c r="R43" s="612"/>
      <c r="S43" s="1065">
        <f>42.9-35</f>
        <v>7.8999999999999986</v>
      </c>
      <c r="T43" s="1065"/>
      <c r="U43" s="1065"/>
      <c r="V43" s="1065"/>
      <c r="W43" s="1065"/>
      <c r="X43" s="1065"/>
      <c r="Y43" s="615"/>
      <c r="Z43" s="614"/>
      <c r="AA43" s="614"/>
      <c r="AB43" s="614"/>
      <c r="AC43" s="614"/>
      <c r="AD43" s="616"/>
      <c r="AQ43" s="2"/>
    </row>
    <row r="44" spans="2:43" ht="18" customHeight="1" x14ac:dyDescent="0.2">
      <c r="B44" s="902" t="s">
        <v>38</v>
      </c>
      <c r="C44" s="903"/>
      <c r="D44" s="903"/>
      <c r="E44" s="903"/>
      <c r="F44" s="903"/>
      <c r="G44" s="903"/>
      <c r="H44" s="903"/>
      <c r="I44" s="903"/>
      <c r="J44" s="903"/>
      <c r="K44" s="903"/>
      <c r="L44" s="904"/>
      <c r="M44" s="905"/>
      <c r="N44" s="906"/>
      <c r="O44" s="906"/>
      <c r="P44" s="906"/>
      <c r="Q44" s="906"/>
      <c r="R44" s="907"/>
      <c r="S44" s="968">
        <f>VLOOKUP($B44,WeeklyCalculations!$A$4:$FO$32,$L$3+$AI$9,FALSE)</f>
        <v>14.2</v>
      </c>
      <c r="T44" s="969"/>
      <c r="U44" s="969"/>
      <c r="V44" s="969"/>
      <c r="W44" s="969"/>
      <c r="X44" s="970"/>
      <c r="Y44" s="971"/>
      <c r="Z44" s="906"/>
      <c r="AA44" s="906"/>
      <c r="AB44" s="906"/>
      <c r="AC44" s="906"/>
      <c r="AD44" s="972"/>
      <c r="AQ44" s="2"/>
    </row>
    <row r="45" spans="2:43" ht="18" customHeight="1" x14ac:dyDescent="0.2">
      <c r="B45" s="902" t="s">
        <v>39</v>
      </c>
      <c r="C45" s="903"/>
      <c r="D45" s="903"/>
      <c r="E45" s="903"/>
      <c r="F45" s="903"/>
      <c r="G45" s="903"/>
      <c r="H45" s="903"/>
      <c r="I45" s="903"/>
      <c r="J45" s="903"/>
      <c r="K45" s="903"/>
      <c r="L45" s="904"/>
      <c r="M45" s="905"/>
      <c r="N45" s="906"/>
      <c r="O45" s="906"/>
      <c r="P45" s="906"/>
      <c r="Q45" s="906"/>
      <c r="R45" s="907"/>
      <c r="S45" s="968">
        <f>VLOOKUP($B45,WeeklyCalculations!$A$4:$FO$32,$L$3+$AI$9,FALSE)</f>
        <v>8.6999999999999993</v>
      </c>
      <c r="T45" s="969"/>
      <c r="U45" s="969"/>
      <c r="V45" s="969"/>
      <c r="W45" s="969"/>
      <c r="X45" s="970"/>
      <c r="Y45" s="971"/>
      <c r="Z45" s="906"/>
      <c r="AA45" s="906"/>
      <c r="AB45" s="906"/>
      <c r="AC45" s="906"/>
      <c r="AD45" s="972"/>
      <c r="AQ45" s="2"/>
    </row>
    <row r="46" spans="2:43" ht="18" customHeight="1" x14ac:dyDescent="0.2">
      <c r="B46" s="902" t="s">
        <v>47</v>
      </c>
      <c r="C46" s="903"/>
      <c r="D46" s="903"/>
      <c r="E46" s="903"/>
      <c r="F46" s="903"/>
      <c r="G46" s="903"/>
      <c r="H46" s="903"/>
      <c r="I46" s="903"/>
      <c r="J46" s="903"/>
      <c r="K46" s="903"/>
      <c r="L46" s="904"/>
      <c r="M46" s="905"/>
      <c r="N46" s="906"/>
      <c r="O46" s="906"/>
      <c r="P46" s="906"/>
      <c r="Q46" s="906"/>
      <c r="R46" s="907"/>
      <c r="S46" s="968">
        <f>VLOOKUP($B46,WeeklyCalculations!$A$4:$FO$32,$L$3+$AI$9,FALSE)</f>
        <v>10.199999999999999</v>
      </c>
      <c r="T46" s="969"/>
      <c r="U46" s="969"/>
      <c r="V46" s="969"/>
      <c r="W46" s="969"/>
      <c r="X46" s="970"/>
      <c r="Y46" s="971"/>
      <c r="Z46" s="906"/>
      <c r="AA46" s="906"/>
      <c r="AB46" s="906"/>
      <c r="AC46" s="906"/>
      <c r="AD46" s="972"/>
      <c r="AQ46" s="2"/>
    </row>
    <row r="47" spans="2:43" ht="18" customHeight="1" x14ac:dyDescent="0.2">
      <c r="B47" s="902" t="s">
        <v>40</v>
      </c>
      <c r="C47" s="903"/>
      <c r="D47" s="903"/>
      <c r="E47" s="903"/>
      <c r="F47" s="903"/>
      <c r="G47" s="903"/>
      <c r="H47" s="903"/>
      <c r="I47" s="903"/>
      <c r="J47" s="903"/>
      <c r="K47" s="903"/>
      <c r="L47" s="904"/>
      <c r="M47" s="905"/>
      <c r="N47" s="906"/>
      <c r="O47" s="906"/>
      <c r="P47" s="906"/>
      <c r="Q47" s="906"/>
      <c r="R47" s="907"/>
      <c r="S47" s="908">
        <f>VLOOKUP($B47,WeeklyCalculations!$A$4:$FO$32,$L$3+$AI$9,FALSE)</f>
        <v>5.3</v>
      </c>
      <c r="T47" s="908"/>
      <c r="U47" s="908"/>
      <c r="V47" s="908"/>
      <c r="W47" s="908"/>
      <c r="X47" s="908"/>
      <c r="Y47" s="909"/>
      <c r="Z47" s="909"/>
      <c r="AA47" s="909"/>
      <c r="AB47" s="909"/>
      <c r="AC47" s="909"/>
      <c r="AD47" s="910"/>
      <c r="AQ47" s="2"/>
    </row>
    <row r="48" spans="2:43" ht="18" customHeight="1" x14ac:dyDescent="0.2">
      <c r="B48" s="902" t="s">
        <v>41</v>
      </c>
      <c r="C48" s="903"/>
      <c r="D48" s="903"/>
      <c r="E48" s="903"/>
      <c r="F48" s="903"/>
      <c r="G48" s="903"/>
      <c r="H48" s="903"/>
      <c r="I48" s="903"/>
      <c r="J48" s="903"/>
      <c r="K48" s="903"/>
      <c r="L48" s="904"/>
      <c r="M48" s="905"/>
      <c r="N48" s="906"/>
      <c r="O48" s="906"/>
      <c r="P48" s="906"/>
      <c r="Q48" s="906"/>
      <c r="R48" s="907"/>
      <c r="S48" s="908">
        <f>VLOOKUP($B48,WeeklyCalculations!$A$4:$FO$32,$L$3+$AI$9,FALSE)</f>
        <v>13</v>
      </c>
      <c r="T48" s="908"/>
      <c r="U48" s="908"/>
      <c r="V48" s="908"/>
      <c r="W48" s="908"/>
      <c r="X48" s="908"/>
      <c r="Y48" s="909"/>
      <c r="Z48" s="909"/>
      <c r="AA48" s="909"/>
      <c r="AB48" s="909"/>
      <c r="AC48" s="909"/>
      <c r="AD48" s="910"/>
      <c r="AQ48" s="2"/>
    </row>
    <row r="49" spans="2:45" ht="18" customHeight="1" x14ac:dyDescent="0.2">
      <c r="B49" s="902" t="s">
        <v>521</v>
      </c>
      <c r="C49" s="903"/>
      <c r="D49" s="903"/>
      <c r="E49" s="903"/>
      <c r="F49" s="903"/>
      <c r="G49" s="903"/>
      <c r="H49" s="903"/>
      <c r="I49" s="903"/>
      <c r="J49" s="903"/>
      <c r="K49" s="903"/>
      <c r="L49" s="904"/>
      <c r="M49" s="905"/>
      <c r="N49" s="906"/>
      <c r="O49" s="906"/>
      <c r="P49" s="906"/>
      <c r="Q49" s="906"/>
      <c r="R49" s="907"/>
      <c r="S49" s="908">
        <f>VLOOKUP($B49,WeeklyCalculations!$A$4:$FO$32,$L$3+$AI$9,FALSE)</f>
        <v>13.8</v>
      </c>
      <c r="T49" s="908"/>
      <c r="U49" s="908"/>
      <c r="V49" s="908"/>
      <c r="W49" s="908"/>
      <c r="X49" s="908"/>
      <c r="Y49" s="909"/>
      <c r="Z49" s="909"/>
      <c r="AA49" s="909"/>
      <c r="AB49" s="909"/>
      <c r="AC49" s="909"/>
      <c r="AD49" s="910"/>
      <c r="AL49" s="50"/>
      <c r="AM49" s="50"/>
      <c r="AN49" s="50"/>
      <c r="AO49" s="50"/>
      <c r="AP49" s="50"/>
      <c r="AQ49" s="50"/>
      <c r="AR49" s="50"/>
      <c r="AS49" s="50"/>
    </row>
    <row r="50" spans="2:45" ht="18" customHeight="1" x14ac:dyDescent="0.2">
      <c r="B50" s="902"/>
      <c r="C50" s="903"/>
      <c r="D50" s="903"/>
      <c r="E50" s="903"/>
      <c r="F50" s="903"/>
      <c r="G50" s="903"/>
      <c r="H50" s="903"/>
      <c r="I50" s="903"/>
      <c r="J50" s="903"/>
      <c r="K50" s="903"/>
      <c r="L50" s="904"/>
      <c r="M50" s="905"/>
      <c r="N50" s="906"/>
      <c r="O50" s="906"/>
      <c r="P50" s="906"/>
      <c r="Q50" s="906"/>
      <c r="R50" s="907"/>
      <c r="S50" s="908"/>
      <c r="T50" s="908"/>
      <c r="U50" s="908"/>
      <c r="V50" s="908"/>
      <c r="W50" s="908"/>
      <c r="X50" s="908"/>
      <c r="Y50" s="909"/>
      <c r="Z50" s="909"/>
      <c r="AA50" s="909"/>
      <c r="AB50" s="909"/>
      <c r="AC50" s="909"/>
      <c r="AD50" s="910"/>
      <c r="AL50" s="50"/>
      <c r="AM50" s="50"/>
      <c r="AN50" s="50"/>
      <c r="AO50" s="50"/>
      <c r="AP50" s="50"/>
      <c r="AQ50" s="50"/>
      <c r="AR50" s="50"/>
      <c r="AS50" s="50"/>
    </row>
    <row r="51" spans="2:45" ht="18" customHeight="1" x14ac:dyDescent="0.2">
      <c r="B51" s="902"/>
      <c r="C51" s="903"/>
      <c r="D51" s="903"/>
      <c r="E51" s="903"/>
      <c r="F51" s="903"/>
      <c r="G51" s="903"/>
      <c r="H51" s="903"/>
      <c r="I51" s="903"/>
      <c r="J51" s="903"/>
      <c r="K51" s="903"/>
      <c r="L51" s="904"/>
      <c r="M51" s="905"/>
      <c r="N51" s="906"/>
      <c r="O51" s="906"/>
      <c r="P51" s="906"/>
      <c r="Q51" s="906"/>
      <c r="R51" s="907"/>
      <c r="S51" s="908"/>
      <c r="T51" s="908"/>
      <c r="U51" s="908"/>
      <c r="V51" s="908"/>
      <c r="W51" s="908"/>
      <c r="X51" s="908"/>
      <c r="Y51" s="909"/>
      <c r="Z51" s="909"/>
      <c r="AA51" s="909"/>
      <c r="AB51" s="909"/>
      <c r="AC51" s="909"/>
      <c r="AD51" s="910"/>
      <c r="AM51" s="1"/>
      <c r="AN51" s="1"/>
      <c r="AO51" s="1"/>
      <c r="AR51" s="1"/>
      <c r="AS51" s="1"/>
    </row>
    <row r="52" spans="2:45" x14ac:dyDescent="0.2">
      <c r="C52" s="1"/>
      <c r="D52" s="1"/>
      <c r="E52" s="1"/>
      <c r="H52" s="1"/>
      <c r="I52" s="1"/>
      <c r="K52" s="3"/>
      <c r="L52" s="1"/>
      <c r="M52" s="4"/>
      <c r="N52" s="1"/>
      <c r="AM52" s="1"/>
      <c r="AN52" s="1"/>
      <c r="AO52" s="1"/>
      <c r="AR52" s="1"/>
      <c r="AS52" s="1"/>
    </row>
    <row r="53" spans="2:45" x14ac:dyDescent="0.2">
      <c r="C53" s="1"/>
      <c r="D53" s="1"/>
      <c r="E53" s="1"/>
      <c r="H53" s="1"/>
      <c r="I53" s="1"/>
      <c r="K53" s="3"/>
      <c r="L53" s="1"/>
      <c r="M53" s="4"/>
      <c r="N53" s="1"/>
      <c r="AM53" s="1"/>
      <c r="AN53" s="1"/>
      <c r="AO53" s="1"/>
      <c r="AR53" s="1"/>
      <c r="AS53" s="1"/>
    </row>
    <row r="54" spans="2:45" x14ac:dyDescent="0.2">
      <c r="C54" s="1"/>
      <c r="D54" s="1"/>
      <c r="E54" s="1"/>
      <c r="H54" s="1"/>
      <c r="I54" s="1"/>
      <c r="K54" s="3"/>
      <c r="L54" s="1"/>
      <c r="M54" s="4"/>
      <c r="N54" s="1"/>
      <c r="AM54" s="1"/>
      <c r="AN54" s="1"/>
      <c r="AO54" s="1"/>
      <c r="AR54" s="1"/>
      <c r="AS54" s="1"/>
    </row>
    <row r="55" spans="2:45" x14ac:dyDescent="0.2">
      <c r="C55" s="1"/>
      <c r="D55" s="1"/>
      <c r="E55" s="1"/>
      <c r="H55" s="1"/>
      <c r="I55" s="1"/>
      <c r="K55" s="3"/>
      <c r="L55" s="1"/>
      <c r="M55" s="4"/>
      <c r="N55" s="1"/>
      <c r="AM55" s="1"/>
      <c r="AN55" s="1"/>
      <c r="AO55" s="1"/>
      <c r="AR55" s="1"/>
      <c r="AS55" s="1"/>
    </row>
    <row r="56" spans="2:45" x14ac:dyDescent="0.2">
      <c r="C56" s="1"/>
      <c r="D56" s="1"/>
      <c r="E56" s="1"/>
      <c r="H56" s="1"/>
      <c r="I56" s="1"/>
      <c r="K56" s="3"/>
      <c r="L56" s="1"/>
      <c r="M56" s="4"/>
      <c r="N56" s="1"/>
      <c r="AM56" s="1"/>
      <c r="AN56" s="1"/>
      <c r="AO56" s="1"/>
      <c r="AR56" s="1"/>
      <c r="AS56" s="1"/>
    </row>
    <row r="57" spans="2:45" x14ac:dyDescent="0.2">
      <c r="C57" s="1"/>
      <c r="D57" s="1"/>
      <c r="E57" s="1"/>
      <c r="H57" s="1"/>
      <c r="I57" s="1"/>
      <c r="K57" s="3"/>
      <c r="L57" s="1"/>
      <c r="M57" s="4"/>
      <c r="N57" s="1"/>
      <c r="AM57" s="1"/>
      <c r="AN57" s="1"/>
      <c r="AO57" s="1"/>
      <c r="AR57" s="1"/>
      <c r="AS57" s="1"/>
    </row>
    <row r="58" spans="2:45" x14ac:dyDescent="0.2">
      <c r="C58" s="1"/>
      <c r="D58" s="1"/>
      <c r="E58" s="1"/>
      <c r="H58" s="1"/>
      <c r="I58" s="1"/>
      <c r="K58" s="3"/>
      <c r="L58" s="1"/>
      <c r="M58" s="4"/>
      <c r="N58" s="1"/>
      <c r="AM58" s="1"/>
      <c r="AN58" s="1"/>
      <c r="AO58" s="1"/>
      <c r="AR58" s="1"/>
      <c r="AS58" s="1"/>
    </row>
    <row r="59" spans="2:45" x14ac:dyDescent="0.2">
      <c r="C59" s="1"/>
      <c r="D59" s="1"/>
      <c r="E59" s="1"/>
      <c r="H59" s="1"/>
      <c r="I59" s="1"/>
      <c r="K59" s="3"/>
      <c r="L59" s="1"/>
      <c r="M59" s="4"/>
      <c r="N59" s="1"/>
      <c r="AM59" s="1"/>
      <c r="AN59" s="1"/>
      <c r="AO59" s="1"/>
      <c r="AR59" s="1"/>
      <c r="AS59" s="1"/>
    </row>
    <row r="60" spans="2:45" x14ac:dyDescent="0.2">
      <c r="C60" s="1"/>
      <c r="D60" s="1"/>
      <c r="E60" s="1"/>
      <c r="H60" s="1"/>
      <c r="I60" s="1"/>
      <c r="K60" s="3"/>
      <c r="L60" s="1"/>
      <c r="M60" s="4"/>
      <c r="N60" s="1"/>
      <c r="AM60" s="1"/>
      <c r="AN60" s="1"/>
      <c r="AO60" s="1"/>
      <c r="AR60" s="1"/>
      <c r="AS60" s="1"/>
    </row>
    <row r="61" spans="2:45" x14ac:dyDescent="0.2">
      <c r="C61" s="1"/>
      <c r="D61" s="1"/>
      <c r="E61" s="1"/>
      <c r="H61" s="1"/>
      <c r="I61" s="1"/>
      <c r="K61" s="3"/>
      <c r="L61" s="1"/>
      <c r="M61" s="4"/>
      <c r="N61" s="1"/>
      <c r="AM61" s="1"/>
      <c r="AN61" s="1"/>
      <c r="AO61" s="1"/>
      <c r="AR61" s="1"/>
      <c r="AS61" s="1"/>
    </row>
    <row r="62" spans="2:45" x14ac:dyDescent="0.2">
      <c r="C62" s="1"/>
      <c r="D62" s="1"/>
      <c r="E62" s="1"/>
      <c r="H62" s="1"/>
      <c r="I62" s="1"/>
      <c r="K62" s="3"/>
      <c r="L62" s="1"/>
      <c r="M62" s="4"/>
      <c r="N62" s="1"/>
      <c r="AM62" s="1"/>
      <c r="AN62" s="1"/>
      <c r="AO62" s="1"/>
      <c r="AR62" s="1"/>
      <c r="AS62" s="1"/>
    </row>
    <row r="63" spans="2:45" x14ac:dyDescent="0.2">
      <c r="C63" s="1"/>
      <c r="D63" s="1"/>
      <c r="E63" s="1"/>
      <c r="H63" s="1"/>
      <c r="I63" s="1"/>
      <c r="K63" s="3"/>
      <c r="L63" s="1"/>
      <c r="M63" s="4"/>
      <c r="N63" s="1"/>
      <c r="AM63" s="1"/>
      <c r="AN63" s="1"/>
      <c r="AO63" s="1"/>
      <c r="AR63" s="1"/>
      <c r="AS63" s="1"/>
    </row>
    <row r="64" spans="2:45" x14ac:dyDescent="0.2">
      <c r="C64" s="1"/>
      <c r="D64" s="1"/>
      <c r="E64" s="1"/>
      <c r="H64" s="1"/>
      <c r="I64" s="1"/>
      <c r="K64" s="3"/>
      <c r="L64" s="1"/>
      <c r="M64" s="4"/>
      <c r="N64" s="1"/>
      <c r="AM64" s="1"/>
      <c r="AN64" s="1"/>
      <c r="AO64" s="1"/>
      <c r="AR64" s="1"/>
      <c r="AS64" s="1"/>
    </row>
    <row r="65" spans="3:45" x14ac:dyDescent="0.2">
      <c r="C65" s="1"/>
      <c r="D65" s="1"/>
      <c r="E65" s="1"/>
      <c r="H65" s="1"/>
      <c r="I65" s="1"/>
      <c r="K65" s="3"/>
      <c r="L65" s="1"/>
      <c r="M65" s="4"/>
      <c r="N65" s="1"/>
      <c r="AM65" s="1"/>
      <c r="AN65" s="1"/>
      <c r="AO65" s="1"/>
      <c r="AR65" s="1"/>
      <c r="AS65" s="1"/>
    </row>
    <row r="66" spans="3:45" x14ac:dyDescent="0.2">
      <c r="C66" s="1"/>
      <c r="D66" s="1"/>
      <c r="E66" s="1"/>
      <c r="H66" s="1"/>
      <c r="I66" s="1"/>
      <c r="K66" s="3"/>
      <c r="L66" s="1"/>
      <c r="M66" s="4"/>
      <c r="N66" s="1"/>
      <c r="AM66" s="1"/>
      <c r="AN66" s="1"/>
      <c r="AO66" s="1"/>
      <c r="AR66" s="1"/>
      <c r="AS66" s="1"/>
    </row>
    <row r="67" spans="3:45" x14ac:dyDescent="0.2">
      <c r="C67" s="1"/>
      <c r="D67" s="1"/>
      <c r="E67" s="1"/>
      <c r="H67" s="1"/>
      <c r="I67" s="1"/>
      <c r="K67" s="3"/>
      <c r="L67" s="1"/>
      <c r="M67" s="4"/>
      <c r="N67" s="1"/>
      <c r="AM67" s="1"/>
      <c r="AN67" s="1"/>
      <c r="AO67" s="1"/>
      <c r="AR67" s="1"/>
      <c r="AS67" s="1"/>
    </row>
    <row r="68" spans="3:45" x14ac:dyDescent="0.2">
      <c r="C68" s="1"/>
      <c r="D68" s="1"/>
      <c r="E68" s="1"/>
      <c r="H68" s="1"/>
      <c r="I68" s="1"/>
      <c r="K68" s="3"/>
      <c r="L68" s="1"/>
      <c r="M68" s="4"/>
      <c r="N68" s="1"/>
      <c r="AM68" s="1"/>
      <c r="AN68" s="1"/>
      <c r="AO68" s="1"/>
      <c r="AR68" s="1"/>
      <c r="AS68" s="1"/>
    </row>
    <row r="69" spans="3:45" x14ac:dyDescent="0.2">
      <c r="C69" s="1"/>
      <c r="D69" s="1"/>
      <c r="E69" s="1"/>
      <c r="H69" s="1"/>
      <c r="I69" s="1"/>
      <c r="K69" s="3"/>
      <c r="L69" s="1"/>
      <c r="M69" s="4"/>
      <c r="N69" s="1"/>
      <c r="AM69" s="1"/>
      <c r="AN69" s="1"/>
      <c r="AO69" s="1"/>
      <c r="AR69" s="1"/>
      <c r="AS69" s="1"/>
    </row>
    <row r="70" spans="3:45" x14ac:dyDescent="0.2">
      <c r="C70" s="1"/>
      <c r="D70" s="1"/>
      <c r="E70" s="1"/>
      <c r="H70" s="1"/>
      <c r="I70" s="1"/>
      <c r="K70" s="3"/>
      <c r="L70" s="1"/>
      <c r="M70" s="4"/>
      <c r="N70" s="1"/>
      <c r="AM70" s="1"/>
      <c r="AN70" s="1"/>
      <c r="AO70" s="1"/>
      <c r="AR70" s="1"/>
      <c r="AS70" s="1"/>
    </row>
    <row r="71" spans="3:45" x14ac:dyDescent="0.2">
      <c r="C71" s="1"/>
      <c r="D71" s="1"/>
      <c r="E71" s="1"/>
      <c r="H71" s="1"/>
      <c r="I71" s="1"/>
      <c r="K71" s="3"/>
      <c r="L71" s="1"/>
      <c r="M71" s="4"/>
      <c r="N71" s="1"/>
      <c r="AM71" s="1"/>
      <c r="AN71" s="1"/>
      <c r="AO71" s="1"/>
      <c r="AR71" s="1"/>
      <c r="AS71" s="1"/>
    </row>
    <row r="72" spans="3:45" x14ac:dyDescent="0.2">
      <c r="C72" s="1"/>
      <c r="D72" s="1"/>
      <c r="E72" s="1"/>
      <c r="H72" s="1"/>
      <c r="I72" s="1"/>
      <c r="K72" s="3"/>
      <c r="L72" s="1"/>
      <c r="M72" s="4"/>
      <c r="N72" s="1"/>
      <c r="AM72" s="1"/>
      <c r="AN72" s="1"/>
      <c r="AO72" s="1"/>
      <c r="AR72" s="1"/>
      <c r="AS72" s="1"/>
    </row>
    <row r="73" spans="3:45" x14ac:dyDescent="0.2">
      <c r="C73" s="1"/>
      <c r="D73" s="1"/>
      <c r="E73" s="1"/>
      <c r="H73" s="1"/>
      <c r="I73" s="1"/>
      <c r="K73" s="3"/>
      <c r="L73" s="1"/>
      <c r="M73" s="4"/>
      <c r="N73" s="1"/>
      <c r="AM73" s="1"/>
      <c r="AN73" s="1"/>
      <c r="AO73" s="1"/>
      <c r="AR73" s="1"/>
      <c r="AS73" s="1"/>
    </row>
    <row r="74" spans="3:45" x14ac:dyDescent="0.2">
      <c r="C74" s="1"/>
      <c r="D74" s="1"/>
      <c r="E74" s="1"/>
      <c r="H74" s="1"/>
      <c r="I74" s="1"/>
      <c r="K74" s="3"/>
      <c r="L74" s="1"/>
      <c r="M74" s="4"/>
      <c r="N74" s="1"/>
      <c r="AM74" s="1"/>
      <c r="AN74" s="1"/>
      <c r="AO74" s="1"/>
      <c r="AR74" s="1"/>
      <c r="AS74" s="1"/>
    </row>
    <row r="75" spans="3:45" x14ac:dyDescent="0.2">
      <c r="C75" s="1"/>
      <c r="D75" s="1"/>
      <c r="E75" s="1"/>
      <c r="H75" s="1"/>
      <c r="I75" s="1"/>
      <c r="K75" s="3"/>
      <c r="L75" s="1"/>
      <c r="M75" s="4"/>
      <c r="N75" s="1"/>
      <c r="AM75" s="1"/>
      <c r="AN75" s="1"/>
      <c r="AO75" s="1"/>
      <c r="AR75" s="1"/>
      <c r="AS75" s="1"/>
    </row>
    <row r="76" spans="3:45" x14ac:dyDescent="0.2">
      <c r="C76" s="1"/>
      <c r="D76" s="1"/>
      <c r="E76" s="1"/>
      <c r="H76" s="1"/>
      <c r="I76" s="1"/>
      <c r="K76" s="3"/>
      <c r="L76" s="1"/>
      <c r="M76" s="4"/>
      <c r="N76" s="1"/>
      <c r="AM76" s="1"/>
      <c r="AN76" s="1"/>
      <c r="AO76" s="1"/>
      <c r="AR76" s="1"/>
      <c r="AS76" s="1"/>
    </row>
    <row r="77" spans="3:45" x14ac:dyDescent="0.2">
      <c r="C77" s="1"/>
      <c r="D77" s="1"/>
      <c r="E77" s="1"/>
      <c r="H77" s="1"/>
      <c r="I77" s="1"/>
      <c r="K77" s="3"/>
      <c r="L77" s="1"/>
      <c r="M77" s="4"/>
      <c r="N77" s="1"/>
      <c r="AM77" s="1"/>
      <c r="AN77" s="1"/>
      <c r="AO77" s="1"/>
      <c r="AR77" s="1"/>
      <c r="AS77" s="1"/>
    </row>
    <row r="78" spans="3:45" x14ac:dyDescent="0.2">
      <c r="C78" s="1"/>
      <c r="D78" s="1"/>
      <c r="E78" s="1"/>
      <c r="H78" s="1"/>
      <c r="I78" s="1"/>
      <c r="K78" s="3"/>
      <c r="L78" s="1"/>
      <c r="M78" s="4"/>
      <c r="N78" s="1"/>
      <c r="AM78" s="1"/>
      <c r="AN78" s="1"/>
      <c r="AO78" s="1"/>
      <c r="AR78" s="1"/>
      <c r="AS78" s="1"/>
    </row>
    <row r="79" spans="3:45" x14ac:dyDescent="0.2">
      <c r="C79" s="1"/>
      <c r="D79" s="1"/>
      <c r="E79" s="1"/>
      <c r="H79" s="1"/>
      <c r="I79" s="1"/>
      <c r="K79" s="3"/>
      <c r="L79" s="1"/>
      <c r="M79" s="4"/>
      <c r="N79" s="1"/>
      <c r="AM79" s="1"/>
      <c r="AN79" s="1"/>
      <c r="AO79" s="1"/>
      <c r="AR79" s="1"/>
      <c r="AS79" s="1"/>
    </row>
    <row r="80" spans="3:45" x14ac:dyDescent="0.2">
      <c r="C80" s="1"/>
      <c r="D80" s="1"/>
      <c r="E80" s="1"/>
      <c r="H80" s="1"/>
      <c r="I80" s="1"/>
      <c r="K80" s="3"/>
      <c r="L80" s="1"/>
      <c r="M80" s="4"/>
      <c r="N80" s="1"/>
      <c r="AM80" s="1"/>
      <c r="AN80" s="1"/>
      <c r="AO80" s="1"/>
      <c r="AR80" s="1"/>
      <c r="AS80" s="1"/>
    </row>
    <row r="81" spans="3:45" x14ac:dyDescent="0.2">
      <c r="C81" s="1"/>
      <c r="D81" s="1"/>
      <c r="E81" s="1"/>
      <c r="H81" s="1"/>
      <c r="I81" s="1"/>
      <c r="K81" s="3"/>
      <c r="L81" s="1"/>
      <c r="M81" s="4"/>
      <c r="N81" s="1"/>
      <c r="AM81" s="1"/>
      <c r="AN81" s="1"/>
      <c r="AO81" s="1"/>
      <c r="AR81" s="1"/>
      <c r="AS81" s="1"/>
    </row>
    <row r="82" spans="3:45" x14ac:dyDescent="0.2">
      <c r="C82" s="1"/>
      <c r="D82" s="1"/>
      <c r="E82" s="1"/>
      <c r="H82" s="1"/>
      <c r="I82" s="1"/>
      <c r="K82" s="3"/>
      <c r="L82" s="1"/>
      <c r="M82" s="4"/>
      <c r="N82" s="1"/>
      <c r="AM82" s="1"/>
      <c r="AN82" s="1"/>
      <c r="AO82" s="1"/>
      <c r="AR82" s="1"/>
      <c r="AS82" s="1"/>
    </row>
    <row r="83" spans="3:45" x14ac:dyDescent="0.2">
      <c r="C83" s="1"/>
      <c r="D83" s="1"/>
      <c r="E83" s="1"/>
      <c r="H83" s="1"/>
      <c r="I83" s="1"/>
      <c r="K83" s="3"/>
      <c r="L83" s="1"/>
      <c r="M83" s="4"/>
      <c r="N83" s="1"/>
      <c r="AM83" s="1"/>
      <c r="AN83" s="1"/>
      <c r="AO83" s="1"/>
      <c r="AR83" s="1"/>
      <c r="AS83" s="1"/>
    </row>
    <row r="84" spans="3:45" x14ac:dyDescent="0.2">
      <c r="C84" s="1"/>
      <c r="D84" s="1"/>
      <c r="E84" s="1"/>
      <c r="H84" s="1"/>
      <c r="I84" s="1"/>
      <c r="K84" s="3"/>
      <c r="L84" s="1"/>
      <c r="M84" s="4"/>
      <c r="N84" s="1"/>
      <c r="AM84" s="1"/>
      <c r="AN84" s="1"/>
      <c r="AO84" s="1"/>
      <c r="AR84" s="1"/>
      <c r="AS84" s="1"/>
    </row>
    <row r="85" spans="3:45" x14ac:dyDescent="0.2">
      <c r="C85" s="1"/>
      <c r="D85" s="1"/>
      <c r="E85" s="1"/>
      <c r="H85" s="1"/>
      <c r="I85" s="1"/>
      <c r="K85" s="3"/>
      <c r="L85" s="1"/>
      <c r="M85" s="4"/>
      <c r="N85" s="1"/>
      <c r="AM85" s="1"/>
      <c r="AN85" s="1"/>
      <c r="AO85" s="1"/>
      <c r="AR85" s="1"/>
      <c r="AS85" s="1"/>
    </row>
    <row r="86" spans="3:45" x14ac:dyDescent="0.2">
      <c r="C86" s="1"/>
      <c r="D86" s="1"/>
      <c r="E86" s="1"/>
      <c r="H86" s="1"/>
      <c r="I86" s="1"/>
      <c r="K86" s="3"/>
      <c r="L86" s="1"/>
      <c r="M86" s="4"/>
      <c r="N86" s="1"/>
      <c r="AM86" s="1"/>
      <c r="AN86" s="1"/>
      <c r="AO86" s="1"/>
      <c r="AR86" s="1"/>
      <c r="AS86" s="1"/>
    </row>
    <row r="87" spans="3:45" x14ac:dyDescent="0.2">
      <c r="C87" s="1"/>
      <c r="D87" s="1"/>
      <c r="E87" s="1"/>
      <c r="H87" s="1"/>
      <c r="I87" s="1"/>
      <c r="K87" s="3"/>
      <c r="L87" s="1"/>
      <c r="M87" s="4"/>
      <c r="N87" s="1"/>
      <c r="AM87" s="1"/>
      <c r="AN87" s="1"/>
      <c r="AO87" s="1"/>
      <c r="AR87" s="1"/>
      <c r="AS87" s="1"/>
    </row>
    <row r="88" spans="3:45" x14ac:dyDescent="0.2">
      <c r="C88" s="1"/>
      <c r="D88" s="1"/>
      <c r="E88" s="1"/>
      <c r="H88" s="1"/>
      <c r="I88" s="1"/>
      <c r="K88" s="3"/>
      <c r="L88" s="1"/>
      <c r="M88" s="4"/>
      <c r="N88" s="1"/>
      <c r="AM88" s="1"/>
      <c r="AN88" s="1"/>
      <c r="AO88" s="1"/>
      <c r="AR88" s="1"/>
      <c r="AS88" s="1"/>
    </row>
    <row r="89" spans="3:45" x14ac:dyDescent="0.2">
      <c r="C89" s="1"/>
      <c r="D89" s="1"/>
      <c r="E89" s="1"/>
      <c r="H89" s="1"/>
      <c r="I89" s="1"/>
      <c r="K89" s="3"/>
      <c r="L89" s="1"/>
      <c r="M89" s="4"/>
      <c r="N89" s="1"/>
      <c r="AM89" s="1"/>
      <c r="AN89" s="1"/>
      <c r="AO89" s="1"/>
      <c r="AR89" s="1"/>
      <c r="AS89" s="1"/>
    </row>
    <row r="90" spans="3:45" x14ac:dyDescent="0.2">
      <c r="C90" s="1"/>
      <c r="D90" s="1"/>
      <c r="E90" s="1"/>
      <c r="H90" s="1"/>
      <c r="I90" s="1"/>
      <c r="K90" s="3"/>
      <c r="L90" s="1"/>
      <c r="M90" s="4"/>
      <c r="N90" s="1"/>
      <c r="AM90" s="1"/>
      <c r="AN90" s="1"/>
      <c r="AO90" s="1"/>
      <c r="AR90" s="1"/>
      <c r="AS90" s="1"/>
    </row>
    <row r="91" spans="3:45" x14ac:dyDescent="0.2">
      <c r="C91" s="1"/>
      <c r="D91" s="1"/>
      <c r="E91" s="1"/>
      <c r="H91" s="1"/>
      <c r="I91" s="1"/>
      <c r="K91" s="3"/>
      <c r="L91" s="1"/>
      <c r="M91" s="4"/>
      <c r="N91" s="1"/>
      <c r="AM91" s="1"/>
      <c r="AN91" s="1"/>
      <c r="AO91" s="1"/>
      <c r="AR91" s="1"/>
      <c r="AS91" s="1"/>
    </row>
    <row r="92" spans="3:45" x14ac:dyDescent="0.2">
      <c r="C92" s="1"/>
      <c r="D92" s="1"/>
      <c r="E92" s="1"/>
      <c r="H92" s="1"/>
      <c r="I92" s="1"/>
      <c r="K92" s="3"/>
      <c r="L92" s="1"/>
      <c r="M92" s="4"/>
      <c r="N92" s="1"/>
      <c r="AM92" s="1"/>
      <c r="AN92" s="1"/>
      <c r="AO92" s="1"/>
      <c r="AR92" s="1"/>
      <c r="AS92" s="1"/>
    </row>
    <row r="93" spans="3:45" x14ac:dyDescent="0.2">
      <c r="C93" s="1"/>
      <c r="D93" s="1"/>
      <c r="E93" s="1"/>
      <c r="H93" s="1"/>
      <c r="I93" s="1"/>
      <c r="K93" s="3"/>
      <c r="L93" s="1"/>
      <c r="M93" s="4"/>
      <c r="N93" s="1"/>
      <c r="AM93" s="1"/>
      <c r="AN93" s="1"/>
      <c r="AO93" s="1"/>
      <c r="AR93" s="1"/>
      <c r="AS93" s="1"/>
    </row>
    <row r="94" spans="3:45" x14ac:dyDescent="0.2">
      <c r="C94" s="1"/>
      <c r="D94" s="1"/>
      <c r="E94" s="1"/>
      <c r="H94" s="1"/>
      <c r="I94" s="1"/>
      <c r="K94" s="3"/>
      <c r="L94" s="1"/>
      <c r="M94" s="4"/>
      <c r="N94" s="1"/>
      <c r="AM94" s="1"/>
      <c r="AN94" s="1"/>
      <c r="AO94" s="1"/>
      <c r="AR94" s="1"/>
      <c r="AS94" s="1"/>
    </row>
    <row r="95" spans="3:45" x14ac:dyDescent="0.2">
      <c r="C95" s="1"/>
      <c r="D95" s="1"/>
      <c r="E95" s="1"/>
      <c r="H95" s="1"/>
      <c r="I95" s="1"/>
      <c r="K95" s="3"/>
      <c r="L95" s="1"/>
      <c r="M95" s="4"/>
      <c r="N95" s="1"/>
      <c r="AM95" s="1"/>
      <c r="AN95" s="1"/>
      <c r="AO95" s="1"/>
      <c r="AR95" s="1"/>
      <c r="AS95" s="1"/>
    </row>
    <row r="96" spans="3:45" x14ac:dyDescent="0.2">
      <c r="C96" s="1"/>
      <c r="D96" s="1"/>
      <c r="E96" s="1"/>
      <c r="H96" s="1"/>
      <c r="I96" s="1"/>
      <c r="K96" s="3"/>
      <c r="L96" s="1"/>
      <c r="M96" s="4"/>
      <c r="N96" s="1"/>
      <c r="AM96" s="1"/>
      <c r="AN96" s="1"/>
      <c r="AO96" s="1"/>
      <c r="AR96" s="1"/>
      <c r="AS96" s="1"/>
    </row>
    <row r="97" spans="3:45" x14ac:dyDescent="0.2">
      <c r="C97" s="1"/>
      <c r="D97" s="1"/>
      <c r="E97" s="1"/>
      <c r="H97" s="1"/>
      <c r="I97" s="1"/>
      <c r="K97" s="3"/>
      <c r="L97" s="1"/>
      <c r="M97" s="4"/>
      <c r="N97" s="1"/>
      <c r="AM97" s="1"/>
      <c r="AN97" s="1"/>
      <c r="AO97" s="1"/>
      <c r="AR97" s="1"/>
      <c r="AS97" s="1"/>
    </row>
    <row r="98" spans="3:45" x14ac:dyDescent="0.2">
      <c r="C98" s="1"/>
      <c r="D98" s="1"/>
      <c r="E98" s="1"/>
      <c r="H98" s="1"/>
      <c r="I98" s="1"/>
      <c r="K98" s="3"/>
      <c r="L98" s="1"/>
      <c r="M98" s="4"/>
      <c r="N98" s="1"/>
      <c r="AM98" s="1"/>
      <c r="AN98" s="1"/>
      <c r="AO98" s="1"/>
      <c r="AR98" s="1"/>
      <c r="AS98" s="1"/>
    </row>
    <row r="99" spans="3:45" x14ac:dyDescent="0.2">
      <c r="C99" s="1"/>
      <c r="D99" s="1"/>
      <c r="E99" s="1"/>
      <c r="H99" s="1"/>
      <c r="I99" s="1"/>
      <c r="K99" s="3"/>
      <c r="L99" s="1"/>
      <c r="M99" s="4"/>
      <c r="N99" s="1"/>
      <c r="AM99" s="1"/>
      <c r="AN99" s="1"/>
      <c r="AO99" s="1"/>
      <c r="AR99" s="1"/>
      <c r="AS99" s="1"/>
    </row>
    <row r="100" spans="3:45" x14ac:dyDescent="0.2">
      <c r="C100" s="1"/>
      <c r="D100" s="1"/>
      <c r="E100" s="1"/>
      <c r="H100" s="1"/>
      <c r="I100" s="1"/>
      <c r="K100" s="3"/>
      <c r="L100" s="1"/>
      <c r="M100" s="4"/>
      <c r="N100" s="1"/>
      <c r="AM100" s="1"/>
      <c r="AN100" s="1"/>
      <c r="AO100" s="1"/>
      <c r="AR100" s="1"/>
      <c r="AS100" s="1"/>
    </row>
    <row r="101" spans="3:45" x14ac:dyDescent="0.2">
      <c r="C101" s="1"/>
      <c r="D101" s="1"/>
      <c r="E101" s="1"/>
      <c r="H101" s="1"/>
      <c r="I101" s="1"/>
      <c r="K101" s="3"/>
      <c r="L101" s="1"/>
      <c r="M101" s="4"/>
      <c r="N101" s="1"/>
      <c r="AM101" s="1"/>
      <c r="AN101" s="1"/>
      <c r="AO101" s="1"/>
      <c r="AR101" s="1"/>
      <c r="AS101" s="1"/>
    </row>
    <row r="102" spans="3:45" x14ac:dyDescent="0.2">
      <c r="C102" s="1"/>
      <c r="D102" s="1"/>
      <c r="E102" s="1"/>
      <c r="H102" s="1"/>
      <c r="I102" s="1"/>
      <c r="K102" s="3"/>
      <c r="L102" s="1"/>
      <c r="M102" s="4"/>
      <c r="N102" s="1"/>
      <c r="AM102" s="1"/>
      <c r="AN102" s="1"/>
      <c r="AO102" s="1"/>
      <c r="AR102" s="1"/>
      <c r="AS102" s="1"/>
    </row>
    <row r="103" spans="3:45" x14ac:dyDescent="0.2">
      <c r="C103" s="1"/>
      <c r="D103" s="1"/>
      <c r="E103" s="1"/>
      <c r="H103" s="1"/>
      <c r="I103" s="1"/>
      <c r="K103" s="3"/>
      <c r="L103" s="1"/>
      <c r="M103" s="4"/>
      <c r="N103" s="1"/>
      <c r="AM103" s="1"/>
      <c r="AN103" s="1"/>
      <c r="AO103" s="1"/>
      <c r="AR103" s="1"/>
      <c r="AS103" s="1"/>
    </row>
    <row r="104" spans="3:45" x14ac:dyDescent="0.2">
      <c r="C104" s="1"/>
      <c r="D104" s="1"/>
      <c r="E104" s="1"/>
      <c r="H104" s="1"/>
      <c r="I104" s="1"/>
      <c r="K104" s="3"/>
      <c r="L104" s="1"/>
      <c r="M104" s="4"/>
      <c r="N104" s="1"/>
      <c r="AM104" s="1"/>
      <c r="AN104" s="1"/>
      <c r="AO104" s="1"/>
      <c r="AR104" s="1"/>
      <c r="AS104" s="1"/>
    </row>
    <row r="105" spans="3:45" x14ac:dyDescent="0.2">
      <c r="C105" s="1"/>
      <c r="D105" s="1"/>
      <c r="E105" s="1"/>
      <c r="H105" s="1"/>
      <c r="I105" s="1"/>
      <c r="K105" s="3"/>
      <c r="L105" s="1"/>
      <c r="M105" s="4"/>
      <c r="N105" s="1"/>
      <c r="AM105" s="1"/>
      <c r="AN105" s="1"/>
      <c r="AO105" s="1"/>
      <c r="AR105" s="1"/>
      <c r="AS105" s="1"/>
    </row>
    <row r="106" spans="3:45" x14ac:dyDescent="0.2">
      <c r="C106" s="1"/>
      <c r="D106" s="1"/>
      <c r="E106" s="1"/>
      <c r="H106" s="1"/>
      <c r="I106" s="1"/>
      <c r="K106" s="3"/>
      <c r="L106" s="1"/>
      <c r="M106" s="4"/>
      <c r="N106" s="1"/>
      <c r="AM106" s="1"/>
      <c r="AN106" s="1"/>
      <c r="AO106" s="1"/>
      <c r="AR106" s="1"/>
      <c r="AS106" s="1"/>
    </row>
    <row r="107" spans="3:45" x14ac:dyDescent="0.2">
      <c r="C107" s="1"/>
      <c r="D107" s="1"/>
      <c r="E107" s="1"/>
      <c r="H107" s="1"/>
      <c r="I107" s="1"/>
      <c r="K107" s="3"/>
      <c r="L107" s="1"/>
      <c r="M107" s="4"/>
      <c r="N107" s="1"/>
      <c r="AM107" s="1"/>
      <c r="AN107" s="1"/>
      <c r="AO107" s="1"/>
      <c r="AR107" s="1"/>
      <c r="AS107" s="1"/>
    </row>
    <row r="108" spans="3:45" x14ac:dyDescent="0.2">
      <c r="C108" s="1"/>
      <c r="D108" s="1"/>
      <c r="E108" s="1"/>
      <c r="H108" s="1"/>
      <c r="I108" s="1"/>
      <c r="K108" s="3"/>
      <c r="L108" s="1"/>
      <c r="M108" s="4"/>
      <c r="N108" s="1"/>
      <c r="AM108" s="1"/>
      <c r="AN108" s="1"/>
      <c r="AO108" s="1"/>
      <c r="AR108" s="1"/>
      <c r="AS108" s="1"/>
    </row>
    <row r="109" spans="3:45" x14ac:dyDescent="0.2">
      <c r="C109" s="1"/>
      <c r="D109" s="1"/>
      <c r="E109" s="1"/>
      <c r="H109" s="1"/>
      <c r="I109" s="1"/>
      <c r="K109" s="3"/>
      <c r="L109" s="1"/>
      <c r="M109" s="4"/>
      <c r="N109" s="1"/>
      <c r="AM109" s="1"/>
      <c r="AN109" s="1"/>
      <c r="AO109" s="1"/>
      <c r="AR109" s="1"/>
      <c r="AS109" s="1"/>
    </row>
    <row r="110" spans="3:45" x14ac:dyDescent="0.2">
      <c r="C110" s="1"/>
      <c r="D110" s="1"/>
      <c r="E110" s="1"/>
      <c r="H110" s="1"/>
      <c r="I110" s="1"/>
      <c r="K110" s="3"/>
      <c r="L110" s="1"/>
      <c r="M110" s="4"/>
      <c r="N110" s="1"/>
      <c r="AM110" s="1"/>
      <c r="AN110" s="1"/>
      <c r="AO110" s="1"/>
      <c r="AR110" s="1"/>
      <c r="AS110" s="1"/>
    </row>
    <row r="111" spans="3:45" x14ac:dyDescent="0.2">
      <c r="C111" s="1"/>
      <c r="D111" s="1"/>
      <c r="E111" s="1"/>
      <c r="H111" s="1"/>
      <c r="I111" s="1"/>
      <c r="K111" s="3"/>
      <c r="L111" s="1"/>
      <c r="M111" s="4"/>
      <c r="N111" s="1"/>
      <c r="AM111" s="1"/>
      <c r="AN111" s="1"/>
      <c r="AO111" s="1"/>
      <c r="AR111" s="1"/>
      <c r="AS111" s="1"/>
    </row>
    <row r="112" spans="3:45" x14ac:dyDescent="0.2">
      <c r="C112" s="1"/>
      <c r="D112" s="1"/>
      <c r="E112" s="1"/>
      <c r="H112" s="1"/>
      <c r="I112" s="1"/>
      <c r="K112" s="3"/>
      <c r="L112" s="1"/>
      <c r="M112" s="4"/>
      <c r="N112" s="1"/>
      <c r="AM112" s="1"/>
      <c r="AN112" s="1"/>
      <c r="AO112" s="1"/>
      <c r="AR112" s="1"/>
      <c r="AS112" s="1"/>
    </row>
    <row r="113" spans="3:45" x14ac:dyDescent="0.2">
      <c r="C113" s="1"/>
      <c r="D113" s="1"/>
      <c r="E113" s="1"/>
      <c r="H113" s="1"/>
      <c r="I113" s="1"/>
      <c r="K113" s="3"/>
      <c r="L113" s="1"/>
      <c r="M113" s="4"/>
      <c r="N113" s="1"/>
      <c r="AM113" s="1"/>
      <c r="AN113" s="1"/>
      <c r="AO113" s="1"/>
      <c r="AR113" s="1"/>
      <c r="AS113" s="1"/>
    </row>
    <row r="114" spans="3:45" x14ac:dyDescent="0.2">
      <c r="C114" s="1"/>
      <c r="D114" s="1"/>
      <c r="E114" s="1"/>
      <c r="H114" s="1"/>
      <c r="I114" s="1"/>
      <c r="K114" s="3"/>
      <c r="L114" s="1"/>
      <c r="M114" s="4"/>
      <c r="N114" s="1"/>
      <c r="AM114" s="1"/>
      <c r="AN114" s="1"/>
      <c r="AO114" s="1"/>
      <c r="AR114" s="1"/>
      <c r="AS114" s="1"/>
    </row>
    <row r="115" spans="3:45" x14ac:dyDescent="0.2">
      <c r="C115" s="1"/>
      <c r="D115" s="1"/>
      <c r="E115" s="1"/>
      <c r="H115" s="1"/>
      <c r="I115" s="1"/>
      <c r="K115" s="3"/>
      <c r="L115" s="1"/>
      <c r="M115" s="4"/>
      <c r="N115" s="1"/>
      <c r="AM115" s="1"/>
      <c r="AN115" s="1"/>
      <c r="AO115" s="1"/>
      <c r="AR115" s="1"/>
      <c r="AS115" s="1"/>
    </row>
    <row r="116" spans="3:45" x14ac:dyDescent="0.2">
      <c r="C116" s="1"/>
      <c r="D116" s="1"/>
      <c r="E116" s="1"/>
      <c r="H116" s="1"/>
      <c r="I116" s="1"/>
      <c r="K116" s="3"/>
      <c r="L116" s="1"/>
      <c r="M116" s="4"/>
      <c r="N116" s="1"/>
      <c r="AM116" s="1"/>
      <c r="AN116" s="1"/>
      <c r="AO116" s="1"/>
      <c r="AR116" s="1"/>
      <c r="AS116" s="1"/>
    </row>
    <row r="117" spans="3:45" x14ac:dyDescent="0.2">
      <c r="C117" s="1"/>
      <c r="D117" s="1"/>
      <c r="E117" s="1"/>
      <c r="H117" s="1"/>
      <c r="I117" s="1"/>
      <c r="K117" s="3"/>
      <c r="L117" s="1"/>
      <c r="M117" s="4"/>
      <c r="N117" s="1"/>
      <c r="AM117" s="1"/>
      <c r="AN117" s="1"/>
      <c r="AO117" s="1"/>
      <c r="AR117" s="1"/>
      <c r="AS117" s="1"/>
    </row>
    <row r="118" spans="3:45" x14ac:dyDescent="0.2">
      <c r="C118" s="1"/>
      <c r="D118" s="1"/>
      <c r="E118" s="1"/>
      <c r="H118" s="1"/>
      <c r="I118" s="1"/>
      <c r="K118" s="3"/>
      <c r="L118" s="1"/>
      <c r="M118" s="4"/>
      <c r="N118" s="1"/>
      <c r="AM118" s="1"/>
      <c r="AN118" s="1"/>
      <c r="AO118" s="1"/>
      <c r="AR118" s="1"/>
      <c r="AS118" s="1"/>
    </row>
    <row r="119" spans="3:45" x14ac:dyDescent="0.2">
      <c r="C119" s="1"/>
      <c r="D119" s="1"/>
      <c r="E119" s="1"/>
      <c r="H119" s="1"/>
      <c r="I119" s="1"/>
      <c r="K119" s="3"/>
      <c r="L119" s="1"/>
      <c r="M119" s="4"/>
      <c r="N119" s="1"/>
      <c r="AM119" s="1"/>
      <c r="AN119" s="1"/>
      <c r="AO119" s="1"/>
      <c r="AR119" s="1"/>
      <c r="AS119" s="1"/>
    </row>
    <row r="120" spans="3:45" x14ac:dyDescent="0.2">
      <c r="C120" s="1"/>
      <c r="D120" s="1"/>
      <c r="E120" s="1"/>
      <c r="H120" s="1"/>
      <c r="I120" s="1"/>
      <c r="K120" s="3"/>
      <c r="L120" s="1"/>
      <c r="M120" s="4"/>
      <c r="N120" s="1"/>
      <c r="AM120" s="1"/>
      <c r="AN120" s="1"/>
      <c r="AO120" s="1"/>
      <c r="AR120" s="1"/>
      <c r="AS120" s="1"/>
    </row>
    <row r="121" spans="3:45" x14ac:dyDescent="0.2">
      <c r="C121" s="1"/>
      <c r="D121" s="1"/>
      <c r="E121" s="1"/>
      <c r="H121" s="1"/>
      <c r="I121" s="1"/>
      <c r="K121" s="3"/>
      <c r="L121" s="1"/>
      <c r="M121" s="4"/>
      <c r="N121" s="1"/>
      <c r="AM121" s="1"/>
      <c r="AN121" s="1"/>
      <c r="AO121" s="1"/>
      <c r="AR121" s="1"/>
      <c r="AS121" s="1"/>
    </row>
    <row r="122" spans="3:45" x14ac:dyDescent="0.2">
      <c r="C122" s="1"/>
      <c r="D122" s="1"/>
      <c r="E122" s="1"/>
      <c r="H122" s="1"/>
      <c r="I122" s="1"/>
      <c r="K122" s="3"/>
      <c r="L122" s="1"/>
      <c r="M122" s="4"/>
      <c r="N122" s="1"/>
      <c r="AM122" s="1"/>
      <c r="AN122" s="1"/>
      <c r="AO122" s="1"/>
      <c r="AR122" s="1"/>
      <c r="AS122" s="1"/>
    </row>
    <row r="123" spans="3:45" x14ac:dyDescent="0.2">
      <c r="C123" s="1"/>
      <c r="D123" s="1"/>
      <c r="E123" s="1"/>
      <c r="H123" s="1"/>
      <c r="I123" s="1"/>
      <c r="K123" s="3"/>
      <c r="L123" s="1"/>
      <c r="M123" s="4"/>
      <c r="N123" s="1"/>
      <c r="AM123" s="1"/>
      <c r="AN123" s="1"/>
      <c r="AO123" s="1"/>
      <c r="AR123" s="1"/>
      <c r="AS123" s="1"/>
    </row>
    <row r="124" spans="3:45" x14ac:dyDescent="0.2">
      <c r="C124" s="1"/>
      <c r="D124" s="1"/>
      <c r="E124" s="1"/>
      <c r="H124" s="1"/>
      <c r="I124" s="1"/>
      <c r="K124" s="3"/>
      <c r="L124" s="1"/>
      <c r="M124" s="4"/>
      <c r="N124" s="1"/>
      <c r="AM124" s="1"/>
      <c r="AN124" s="1"/>
      <c r="AO124" s="1"/>
      <c r="AR124" s="1"/>
      <c r="AS124" s="1"/>
    </row>
    <row r="125" spans="3:45" x14ac:dyDescent="0.2">
      <c r="C125" s="1"/>
      <c r="D125" s="1"/>
      <c r="E125" s="1"/>
      <c r="H125" s="1"/>
      <c r="I125" s="1"/>
      <c r="K125" s="3"/>
      <c r="L125" s="1"/>
      <c r="M125" s="4"/>
      <c r="N125" s="1"/>
      <c r="AM125" s="1"/>
      <c r="AN125" s="1"/>
      <c r="AO125" s="1"/>
      <c r="AR125" s="1"/>
      <c r="AS125" s="1"/>
    </row>
    <row r="126" spans="3:45" x14ac:dyDescent="0.2">
      <c r="C126" s="1"/>
      <c r="D126" s="1"/>
      <c r="E126" s="1"/>
      <c r="H126" s="1"/>
      <c r="I126" s="1"/>
      <c r="K126" s="3"/>
      <c r="L126" s="1"/>
      <c r="M126" s="4"/>
      <c r="N126" s="1"/>
      <c r="AM126" s="1"/>
      <c r="AN126" s="1"/>
      <c r="AO126" s="1"/>
      <c r="AR126" s="1"/>
      <c r="AS126" s="1"/>
    </row>
    <row r="127" spans="3:45" x14ac:dyDescent="0.2">
      <c r="C127" s="1"/>
      <c r="D127" s="1"/>
      <c r="E127" s="1"/>
      <c r="H127" s="1"/>
      <c r="I127" s="1"/>
      <c r="K127" s="3"/>
      <c r="L127" s="1"/>
      <c r="M127" s="4"/>
      <c r="N127" s="1"/>
      <c r="AM127" s="1"/>
      <c r="AN127" s="1"/>
      <c r="AO127" s="1"/>
      <c r="AR127" s="1"/>
      <c r="AS127" s="1"/>
    </row>
    <row r="128" spans="3:45" x14ac:dyDescent="0.2">
      <c r="C128" s="1"/>
      <c r="D128" s="1"/>
      <c r="E128" s="1"/>
      <c r="H128" s="1"/>
      <c r="I128" s="1"/>
      <c r="K128" s="3"/>
      <c r="L128" s="1"/>
      <c r="M128" s="4"/>
      <c r="N128" s="1"/>
      <c r="AM128" s="1"/>
      <c r="AN128" s="1"/>
      <c r="AO128" s="1"/>
      <c r="AR128" s="1"/>
      <c r="AS128" s="1"/>
    </row>
    <row r="129" spans="3:45" x14ac:dyDescent="0.2">
      <c r="C129" s="1"/>
      <c r="D129" s="1"/>
      <c r="E129" s="1"/>
      <c r="H129" s="1"/>
      <c r="I129" s="1"/>
      <c r="K129" s="3"/>
      <c r="L129" s="1"/>
      <c r="M129" s="4"/>
      <c r="N129" s="1"/>
      <c r="AM129" s="1"/>
      <c r="AN129" s="1"/>
      <c r="AO129" s="1"/>
      <c r="AR129" s="1"/>
      <c r="AS129" s="1"/>
    </row>
    <row r="130" spans="3:45" x14ac:dyDescent="0.2">
      <c r="C130" s="1"/>
      <c r="D130" s="1"/>
      <c r="E130" s="1"/>
      <c r="H130" s="1"/>
      <c r="I130" s="1"/>
      <c r="K130" s="3"/>
      <c r="L130" s="1"/>
      <c r="M130" s="4"/>
      <c r="N130" s="1"/>
      <c r="AM130" s="1"/>
      <c r="AN130" s="1"/>
      <c r="AO130" s="1"/>
      <c r="AR130" s="1"/>
      <c r="AS130" s="1"/>
    </row>
    <row r="131" spans="3:45" x14ac:dyDescent="0.2">
      <c r="C131" s="1"/>
      <c r="D131" s="1"/>
      <c r="E131" s="1"/>
      <c r="H131" s="1"/>
      <c r="I131" s="1"/>
      <c r="K131" s="3"/>
      <c r="L131" s="1"/>
      <c r="M131" s="4"/>
      <c r="N131" s="1"/>
      <c r="AM131" s="1"/>
      <c r="AN131" s="1"/>
      <c r="AO131" s="1"/>
      <c r="AR131" s="1"/>
      <c r="AS131" s="1"/>
    </row>
    <row r="132" spans="3:45" x14ac:dyDescent="0.2">
      <c r="C132" s="1"/>
      <c r="D132" s="1"/>
      <c r="E132" s="1"/>
      <c r="H132" s="1"/>
      <c r="I132" s="1"/>
      <c r="K132" s="3"/>
      <c r="L132" s="1"/>
      <c r="M132" s="4"/>
      <c r="N132" s="1"/>
      <c r="AM132" s="1"/>
      <c r="AN132" s="1"/>
      <c r="AO132" s="1"/>
      <c r="AR132" s="1"/>
      <c r="AS132" s="1"/>
    </row>
    <row r="133" spans="3:45" x14ac:dyDescent="0.2">
      <c r="C133" s="1"/>
      <c r="D133" s="1"/>
      <c r="E133" s="1"/>
      <c r="H133" s="1"/>
      <c r="I133" s="1"/>
      <c r="K133" s="3"/>
      <c r="L133" s="1"/>
      <c r="M133" s="4"/>
      <c r="N133" s="1"/>
    </row>
  </sheetData>
  <sortState ref="B16:L30">
    <sortCondition ref="B16"/>
  </sortState>
  <mergeCells count="318">
    <mergeCell ref="AC29:AD29"/>
    <mergeCell ref="B46:L46"/>
    <mergeCell ref="M46:R46"/>
    <mergeCell ref="S46:X46"/>
    <mergeCell ref="Y46:AD46"/>
    <mergeCell ref="B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B41:L41"/>
    <mergeCell ref="M41:R41"/>
    <mergeCell ref="S44:X44"/>
    <mergeCell ref="M44:R44"/>
    <mergeCell ref="Y44:AD44"/>
    <mergeCell ref="S30:T30"/>
    <mergeCell ref="U30:V30"/>
    <mergeCell ref="W30:X30"/>
    <mergeCell ref="B39:L39"/>
    <mergeCell ref="M39:R39"/>
    <mergeCell ref="K11:R11"/>
    <mergeCell ref="K12:R12"/>
    <mergeCell ref="K13:R13"/>
    <mergeCell ref="B18:L18"/>
    <mergeCell ref="B25:L25"/>
    <mergeCell ref="M25:N25"/>
    <mergeCell ref="O25:P25"/>
    <mergeCell ref="Q25:R25"/>
    <mergeCell ref="B20:L20"/>
    <mergeCell ref="M18:N18"/>
    <mergeCell ref="O18:P18"/>
    <mergeCell ref="M17:N17"/>
    <mergeCell ref="M20:N20"/>
    <mergeCell ref="O20:P20"/>
    <mergeCell ref="Q20:R20"/>
    <mergeCell ref="O22:P22"/>
    <mergeCell ref="B21:L21"/>
    <mergeCell ref="M21:N21"/>
    <mergeCell ref="O21:P21"/>
    <mergeCell ref="Q21:R21"/>
    <mergeCell ref="O17:P17"/>
    <mergeCell ref="B22:L22"/>
    <mergeCell ref="Q18:R18"/>
    <mergeCell ref="M16:N16"/>
    <mergeCell ref="S48:X48"/>
    <mergeCell ref="B45:L45"/>
    <mergeCell ref="M45:R45"/>
    <mergeCell ref="M48:R48"/>
    <mergeCell ref="M49:R49"/>
    <mergeCell ref="B49:L49"/>
    <mergeCell ref="M47:R47"/>
    <mergeCell ref="Y48:AD48"/>
    <mergeCell ref="B40:L40"/>
    <mergeCell ref="M40:R40"/>
    <mergeCell ref="B42:L42"/>
    <mergeCell ref="B43:L43"/>
    <mergeCell ref="S42:X42"/>
    <mergeCell ref="S43:X43"/>
    <mergeCell ref="S40:X40"/>
    <mergeCell ref="S49:X49"/>
    <mergeCell ref="Y49:AD49"/>
    <mergeCell ref="B48:L48"/>
    <mergeCell ref="B47:L47"/>
    <mergeCell ref="B44:L44"/>
    <mergeCell ref="S47:X47"/>
    <mergeCell ref="Y47:AD47"/>
    <mergeCell ref="S45:X45"/>
    <mergeCell ref="Y45:AD45"/>
    <mergeCell ref="B26:L26"/>
    <mergeCell ref="M26:N26"/>
    <mergeCell ref="O26:P26"/>
    <mergeCell ref="O30:P30"/>
    <mergeCell ref="Q30:R30"/>
    <mergeCell ref="B30:L30"/>
    <mergeCell ref="M30:N30"/>
    <mergeCell ref="B38:L38"/>
    <mergeCell ref="B27:L27"/>
    <mergeCell ref="M27:N27"/>
    <mergeCell ref="B28:L28"/>
    <mergeCell ref="M28:N28"/>
    <mergeCell ref="O27:P27"/>
    <mergeCell ref="B35:L35"/>
    <mergeCell ref="B34:L34"/>
    <mergeCell ref="M31:N31"/>
    <mergeCell ref="B37:L37"/>
    <mergeCell ref="Y35:AD35"/>
    <mergeCell ref="Y36:AD36"/>
    <mergeCell ref="S41:X41"/>
    <mergeCell ref="Y41:AD41"/>
    <mergeCell ref="Y40:AD40"/>
    <mergeCell ref="Y34:AD34"/>
    <mergeCell ref="S34:X34"/>
    <mergeCell ref="M34:R34"/>
    <mergeCell ref="S39:X39"/>
    <mergeCell ref="Y39:AD39"/>
    <mergeCell ref="M38:R38"/>
    <mergeCell ref="S38:X38"/>
    <mergeCell ref="Y38:AD38"/>
    <mergeCell ref="M37:R37"/>
    <mergeCell ref="S37:X37"/>
    <mergeCell ref="Y37:AD37"/>
    <mergeCell ref="K9:R9"/>
    <mergeCell ref="Y30:Z30"/>
    <mergeCell ref="AA30:AB30"/>
    <mergeCell ref="AC30:AD30"/>
    <mergeCell ref="Y31:Z31"/>
    <mergeCell ref="B33:AD33"/>
    <mergeCell ref="B36:L36"/>
    <mergeCell ref="M36:R36"/>
    <mergeCell ref="M35:R35"/>
    <mergeCell ref="S36:X36"/>
    <mergeCell ref="S35:X35"/>
    <mergeCell ref="AA31:AB31"/>
    <mergeCell ref="AC31:AD31"/>
    <mergeCell ref="B31:L31"/>
    <mergeCell ref="O31:P31"/>
    <mergeCell ref="Q31:R31"/>
    <mergeCell ref="W31:X31"/>
    <mergeCell ref="O28:P28"/>
    <mergeCell ref="Q28:R28"/>
    <mergeCell ref="AA28:AB28"/>
    <mergeCell ref="W28:X28"/>
    <mergeCell ref="S28:T28"/>
    <mergeCell ref="S31:T31"/>
    <mergeCell ref="U31:V31"/>
    <mergeCell ref="U28:V28"/>
    <mergeCell ref="S27:T27"/>
    <mergeCell ref="U27:V27"/>
    <mergeCell ref="AA27:AB27"/>
    <mergeCell ref="Y27:Z27"/>
    <mergeCell ref="Y28:Z28"/>
    <mergeCell ref="Q27:R27"/>
    <mergeCell ref="W27:X27"/>
    <mergeCell ref="B2:AD2"/>
    <mergeCell ref="B5:AD5"/>
    <mergeCell ref="S16:T16"/>
    <mergeCell ref="U16:V16"/>
    <mergeCell ref="W16:X16"/>
    <mergeCell ref="B6:J6"/>
    <mergeCell ref="B11:I11"/>
    <mergeCell ref="B17:L17"/>
    <mergeCell ref="Q17:R17"/>
    <mergeCell ref="B16:L16"/>
    <mergeCell ref="B14:AD14"/>
    <mergeCell ref="M15:N15"/>
    <mergeCell ref="Y16:Z16"/>
    <mergeCell ref="B15:L15"/>
    <mergeCell ref="B12:I12"/>
    <mergeCell ref="B13:I13"/>
    <mergeCell ref="B7:I7"/>
    <mergeCell ref="B8:I8"/>
    <mergeCell ref="B9:I9"/>
    <mergeCell ref="B10:I10"/>
    <mergeCell ref="AC17:AD17"/>
    <mergeCell ref="AA16:AB16"/>
    <mergeCell ref="K7:R7"/>
    <mergeCell ref="K8:R8"/>
    <mergeCell ref="B3:K3"/>
    <mergeCell ref="B4:AD4"/>
    <mergeCell ref="N3:AD3"/>
    <mergeCell ref="W17:X17"/>
    <mergeCell ref="Q16:R16"/>
    <mergeCell ref="O15:P15"/>
    <mergeCell ref="Q15:R15"/>
    <mergeCell ref="AC15:AD15"/>
    <mergeCell ref="S15:T15"/>
    <mergeCell ref="U15:V15"/>
    <mergeCell ref="W15:X15"/>
    <mergeCell ref="AA15:AB15"/>
    <mergeCell ref="AC16:AD16"/>
    <mergeCell ref="O16:P16"/>
    <mergeCell ref="AB13:AD13"/>
    <mergeCell ref="Y15:Z15"/>
    <mergeCell ref="L3:M3"/>
    <mergeCell ref="T7:AC7"/>
    <mergeCell ref="T8:AC8"/>
    <mergeCell ref="T9:AC9"/>
    <mergeCell ref="T10:AC10"/>
    <mergeCell ref="W13:X13"/>
    <mergeCell ref="K10:R10"/>
    <mergeCell ref="AA26:AB26"/>
    <mergeCell ref="W25:X25"/>
    <mergeCell ref="Y25:Z25"/>
    <mergeCell ref="W26:X26"/>
    <mergeCell ref="Y26:Z26"/>
    <mergeCell ref="B23:L23"/>
    <mergeCell ref="M23:N23"/>
    <mergeCell ref="O23:P23"/>
    <mergeCell ref="M22:N22"/>
    <mergeCell ref="S26:T26"/>
    <mergeCell ref="B24:L24"/>
    <mergeCell ref="M24:N24"/>
    <mergeCell ref="Q24:R24"/>
    <mergeCell ref="Q22:R22"/>
    <mergeCell ref="S25:T25"/>
    <mergeCell ref="U25:V25"/>
    <mergeCell ref="Q26:R26"/>
    <mergeCell ref="U26:V26"/>
    <mergeCell ref="Y24:Z24"/>
    <mergeCell ref="Q23:R23"/>
    <mergeCell ref="O24:P24"/>
    <mergeCell ref="S18:T18"/>
    <mergeCell ref="W24:X24"/>
    <mergeCell ref="AA17:AB17"/>
    <mergeCell ref="U21:V21"/>
    <mergeCell ref="S20:T20"/>
    <mergeCell ref="U20:V20"/>
    <mergeCell ref="S21:T21"/>
    <mergeCell ref="S17:T17"/>
    <mergeCell ref="W22:X22"/>
    <mergeCell ref="S22:T22"/>
    <mergeCell ref="U22:V22"/>
    <mergeCell ref="Y22:Z22"/>
    <mergeCell ref="AA22:AB22"/>
    <mergeCell ref="S23:T23"/>
    <mergeCell ref="U23:V23"/>
    <mergeCell ref="W23:X23"/>
    <mergeCell ref="U24:V24"/>
    <mergeCell ref="W12:X12"/>
    <mergeCell ref="Y18:Z18"/>
    <mergeCell ref="Y23:Z23"/>
    <mergeCell ref="AA23:AB23"/>
    <mergeCell ref="AC18:AD18"/>
    <mergeCell ref="AC20:AD20"/>
    <mergeCell ref="AL19:AS19"/>
    <mergeCell ref="AL20:AS20"/>
    <mergeCell ref="AC23:AD23"/>
    <mergeCell ref="AC21:AD21"/>
    <mergeCell ref="W21:X21"/>
    <mergeCell ref="Y21:Z21"/>
    <mergeCell ref="W18:X18"/>
    <mergeCell ref="Y17:Z17"/>
    <mergeCell ref="AA20:AB20"/>
    <mergeCell ref="W20:X20"/>
    <mergeCell ref="AL18:AS18"/>
    <mergeCell ref="AL12:AS12"/>
    <mergeCell ref="AL13:AS13"/>
    <mergeCell ref="AL14:AS14"/>
    <mergeCell ref="AL15:AS15"/>
    <mergeCell ref="AA21:AB21"/>
    <mergeCell ref="Y20:Z20"/>
    <mergeCell ref="AA18:AB18"/>
    <mergeCell ref="AL7:AS7"/>
    <mergeCell ref="AL8:AS8"/>
    <mergeCell ref="AL9:AS9"/>
    <mergeCell ref="AL10:AS10"/>
    <mergeCell ref="AL11:AS11"/>
    <mergeCell ref="AC28:AD28"/>
    <mergeCell ref="AC27:AD27"/>
    <mergeCell ref="BG7:BQ7"/>
    <mergeCell ref="BG8:BQ8"/>
    <mergeCell ref="BG9:BQ9"/>
    <mergeCell ref="BG10:BQ10"/>
    <mergeCell ref="BG11:BQ11"/>
    <mergeCell ref="BG12:BQ12"/>
    <mergeCell ref="BG13:BQ13"/>
    <mergeCell ref="BG14:BQ14"/>
    <mergeCell ref="BG15:BQ15"/>
    <mergeCell ref="AC26:AD26"/>
    <mergeCell ref="AU7:BE7"/>
    <mergeCell ref="AU8:BE8"/>
    <mergeCell ref="AU9:BE9"/>
    <mergeCell ref="AU10:BE10"/>
    <mergeCell ref="AU11:BE11"/>
    <mergeCell ref="AU12:BE12"/>
    <mergeCell ref="AU13:BE13"/>
    <mergeCell ref="AU14:BE14"/>
    <mergeCell ref="AU15:BE15"/>
    <mergeCell ref="BG16:BQ16"/>
    <mergeCell ref="BG17:BQ17"/>
    <mergeCell ref="BG18:BQ18"/>
    <mergeCell ref="U18:V18"/>
    <mergeCell ref="B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U16:BE16"/>
    <mergeCell ref="AU17:BE17"/>
    <mergeCell ref="AU18:BE18"/>
    <mergeCell ref="AU19:BE19"/>
    <mergeCell ref="AU20:BE20"/>
    <mergeCell ref="AL16:AS16"/>
    <mergeCell ref="AL17:AS17"/>
    <mergeCell ref="U17:V17"/>
    <mergeCell ref="B50:L50"/>
    <mergeCell ref="M50:R50"/>
    <mergeCell ref="S50:X50"/>
    <mergeCell ref="Y50:AD50"/>
    <mergeCell ref="B51:L51"/>
    <mergeCell ref="M51:R51"/>
    <mergeCell ref="S51:X51"/>
    <mergeCell ref="Y51:AD51"/>
    <mergeCell ref="AC19:AD19"/>
    <mergeCell ref="B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25:AD25"/>
    <mergeCell ref="AC22:AD22"/>
    <mergeCell ref="AA25:AB25"/>
    <mergeCell ref="AA24:AB24"/>
    <mergeCell ref="AC24:AD24"/>
    <mergeCell ref="S24:T24"/>
  </mergeCells>
  <phoneticPr fontId="1" type="noConversion"/>
  <conditionalFormatting sqref="AJ27">
    <cfRule type="cellIs" dxfId="17" priority="1" stopIfTrue="1" operator="greaterThan">
      <formula>$H$302*2+2</formula>
    </cfRule>
    <cfRule type="cellIs" dxfId="16" priority="2" stopIfTrue="1" operator="greaterThan">
      <formula>$H$302*2</formula>
    </cfRule>
  </conditionalFormatting>
  <conditionalFormatting sqref="AK27">
    <cfRule type="cellIs" dxfId="15" priority="3" stopIfTrue="1" operator="greaterThan">
      <formula>$I$302*2+2</formula>
    </cfRule>
    <cfRule type="cellIs" dxfId="14" priority="4" stopIfTrue="1" operator="greaterThan">
      <formula>$I$302*2</formula>
    </cfRule>
  </conditionalFormatting>
  <conditionalFormatting sqref="AL27">
    <cfRule type="cellIs" dxfId="13" priority="5" stopIfTrue="1" operator="greaterThan">
      <formula>$J$302*2+2</formula>
    </cfRule>
    <cfRule type="cellIs" dxfId="12" priority="6" stopIfTrue="1" operator="greaterThan">
      <formula>$J$302*2</formula>
    </cfRule>
  </conditionalFormatting>
  <conditionalFormatting sqref="AM27">
    <cfRule type="cellIs" dxfId="11" priority="7" stopIfTrue="1" operator="greaterThan">
      <formula>$K$302*2+2</formula>
    </cfRule>
    <cfRule type="cellIs" dxfId="10" priority="8" stopIfTrue="1" operator="greaterThan">
      <formula>$K$302*2</formula>
    </cfRule>
  </conditionalFormatting>
  <conditionalFormatting sqref="AN27">
    <cfRule type="cellIs" dxfId="9" priority="9" stopIfTrue="1" operator="greaterThan">
      <formula>$L$302*2+2</formula>
    </cfRule>
    <cfRule type="cellIs" dxfId="8" priority="10" stopIfTrue="1" operator="greaterThan">
      <formula>$L$302*2</formula>
    </cfRule>
  </conditionalFormatting>
  <conditionalFormatting sqref="AO27">
    <cfRule type="cellIs" dxfId="7" priority="11" stopIfTrue="1" operator="greaterThan">
      <formula>$M$302*2+2</formula>
    </cfRule>
    <cfRule type="cellIs" dxfId="6" priority="12" stopIfTrue="1" operator="greaterThan">
      <formula>$M$302*2</formula>
    </cfRule>
  </conditionalFormatting>
  <conditionalFormatting sqref="AP27">
    <cfRule type="cellIs" dxfId="5" priority="13" stopIfTrue="1" operator="greaterThan">
      <formula>$N$302*2+2</formula>
    </cfRule>
    <cfRule type="cellIs" dxfId="4" priority="14" stopIfTrue="1" operator="greaterThan">
      <formula>$N$302*2</formula>
    </cfRule>
  </conditionalFormatting>
  <conditionalFormatting sqref="AI27">
    <cfRule type="cellIs" dxfId="3" priority="15" stopIfTrue="1" operator="greaterThan">
      <formula>$G$302*2+2</formula>
    </cfRule>
    <cfRule type="cellIs" dxfId="2" priority="16" stopIfTrue="1" operator="greaterThan">
      <formula>$G$302*2</formula>
    </cfRule>
  </conditionalFormatting>
  <conditionalFormatting sqref="AH27">
    <cfRule type="cellIs" dxfId="1" priority="17" stopIfTrue="1" operator="greaterThan">
      <formula>$F$302*2+2</formula>
    </cfRule>
    <cfRule type="cellIs" dxfId="0" priority="18" stopIfTrue="1" operator="greaterThan">
      <formula>$F$302*2</formula>
    </cfRule>
  </conditionalFormatting>
  <printOptions horizontalCentered="1" verticalCentered="1"/>
  <pageMargins left="0" right="0" top="0" bottom="0" header="0" footer="0"/>
  <pageSetup scale="86" orientation="portrait" horizontalDpi="300" verticalDpi="300" r:id="rId1"/>
  <headerFooter differentOddEven="1" differentFirst="1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FR136"/>
  <sheetViews>
    <sheetView zoomScaleNormal="100" workbookViewId="0">
      <pane xSplit="1" ySplit="3" topLeftCell="AY4" activePane="bottomRight" state="frozen"/>
      <selection pane="topRight" activeCell="B1" sqref="B1"/>
      <selection pane="bottomLeft" activeCell="A3" sqref="A3"/>
      <selection pane="bottomRight" activeCell="CL14" sqref="CL14"/>
    </sheetView>
  </sheetViews>
  <sheetFormatPr defaultRowHeight="12.75" x14ac:dyDescent="0.2"/>
  <cols>
    <col min="1" max="1" width="17.5703125" style="29" bestFit="1" customWidth="1"/>
    <col min="2" max="2" width="8.5703125" style="29" bestFit="1" customWidth="1"/>
    <col min="3" max="23" width="3.7109375" style="29" customWidth="1"/>
    <col min="24" max="24" width="8.42578125" style="29" customWidth="1"/>
    <col min="25" max="25" width="7.5703125" style="29" bestFit="1" customWidth="1"/>
    <col min="26" max="26" width="6" style="29" bestFit="1" customWidth="1"/>
    <col min="27" max="45" width="5.7109375" style="29" customWidth="1"/>
    <col min="46" max="64" width="4.7109375" style="29" customWidth="1"/>
    <col min="65" max="82" width="3.7109375" style="29" customWidth="1"/>
    <col min="83" max="89" width="4.7109375" style="29" customWidth="1"/>
    <col min="90" max="100" width="4.7109375" style="11" customWidth="1"/>
    <col min="101" max="117" width="3.7109375" style="11" customWidth="1"/>
    <col min="118" max="135" width="4.7109375" style="11" customWidth="1"/>
    <col min="136" max="139" width="4.42578125" style="11" bestFit="1" customWidth="1"/>
    <col min="140" max="143" width="4.85546875" style="11" bestFit="1" customWidth="1"/>
    <col min="144" max="146" width="4.42578125" style="11" bestFit="1" customWidth="1"/>
    <col min="147" max="153" width="4.85546875" style="11" bestFit="1" customWidth="1"/>
    <col min="154" max="171" width="4.42578125" style="11" bestFit="1" customWidth="1"/>
    <col min="172" max="16384" width="9.140625" style="11"/>
  </cols>
  <sheetData>
    <row r="1" spans="1:174" ht="13.5" thickBot="1" x14ac:dyDescent="0.25">
      <c r="A1" s="116" t="str">
        <f>"PCT HDCP (" &amp; B1*100 &amp; "%):"</f>
        <v>PCT HDCP (100%):</v>
      </c>
      <c r="B1" s="117">
        <v>1</v>
      </c>
      <c r="C1" s="29">
        <v>3</v>
      </c>
      <c r="D1" s="29">
        <v>4</v>
      </c>
      <c r="E1" s="29">
        <v>5</v>
      </c>
      <c r="F1" s="29">
        <v>6</v>
      </c>
      <c r="G1" s="29">
        <v>7</v>
      </c>
      <c r="H1" s="29">
        <v>8</v>
      </c>
      <c r="I1" s="29">
        <v>9</v>
      </c>
      <c r="J1" s="29">
        <v>10</v>
      </c>
      <c r="K1" s="29">
        <v>11</v>
      </c>
      <c r="L1" s="29">
        <v>12</v>
      </c>
      <c r="M1" s="29">
        <v>13</v>
      </c>
      <c r="N1" s="29">
        <v>14</v>
      </c>
      <c r="O1" s="29">
        <v>15</v>
      </c>
      <c r="P1" s="29">
        <v>16</v>
      </c>
      <c r="Q1" s="29">
        <v>17</v>
      </c>
      <c r="R1" s="29">
        <v>18</v>
      </c>
      <c r="S1" s="29">
        <v>19</v>
      </c>
      <c r="T1" s="29">
        <v>20</v>
      </c>
      <c r="U1" s="29">
        <v>21</v>
      </c>
      <c r="V1" s="29">
        <v>22</v>
      </c>
      <c r="W1" s="29">
        <v>23</v>
      </c>
      <c r="X1" s="29">
        <v>24</v>
      </c>
      <c r="Y1" s="29">
        <v>25</v>
      </c>
      <c r="Z1" s="29">
        <v>26</v>
      </c>
      <c r="AA1" s="29">
        <v>27</v>
      </c>
      <c r="AB1" s="29">
        <v>28</v>
      </c>
      <c r="AC1" s="29">
        <v>29</v>
      </c>
      <c r="AD1" s="29">
        <v>30</v>
      </c>
      <c r="AE1" s="29">
        <v>31</v>
      </c>
      <c r="AF1" s="29">
        <v>32</v>
      </c>
      <c r="AG1" s="29">
        <v>33</v>
      </c>
      <c r="AH1" s="29">
        <v>34</v>
      </c>
      <c r="AI1" s="29">
        <v>35</v>
      </c>
      <c r="AJ1" s="29">
        <v>36</v>
      </c>
      <c r="AK1" s="29">
        <v>37</v>
      </c>
      <c r="AL1" s="29">
        <v>38</v>
      </c>
      <c r="AM1" s="29">
        <v>39</v>
      </c>
      <c r="AN1" s="29">
        <v>40</v>
      </c>
      <c r="AO1" s="29">
        <v>41</v>
      </c>
      <c r="AP1" s="29">
        <v>42</v>
      </c>
      <c r="AQ1" s="29">
        <v>43</v>
      </c>
      <c r="AR1" s="29">
        <v>44</v>
      </c>
      <c r="AS1" s="29">
        <v>45</v>
      </c>
      <c r="AT1" s="29">
        <v>46</v>
      </c>
      <c r="AU1" s="29">
        <v>47</v>
      </c>
      <c r="AV1" s="29">
        <v>48</v>
      </c>
      <c r="AW1" s="29">
        <v>49</v>
      </c>
      <c r="AX1" s="29">
        <v>50</v>
      </c>
      <c r="AY1" s="29">
        <v>51</v>
      </c>
      <c r="AZ1" s="29">
        <v>52</v>
      </c>
      <c r="BA1" s="29">
        <v>53</v>
      </c>
      <c r="BB1" s="29">
        <v>54</v>
      </c>
      <c r="BC1" s="29">
        <v>55</v>
      </c>
      <c r="BD1" s="29">
        <v>56</v>
      </c>
      <c r="BE1" s="29">
        <v>57</v>
      </c>
      <c r="BF1" s="29">
        <v>58</v>
      </c>
      <c r="BG1" s="29">
        <v>59</v>
      </c>
      <c r="BH1" s="29">
        <v>60</v>
      </c>
      <c r="BI1" s="29">
        <v>61</v>
      </c>
      <c r="BJ1" s="29">
        <v>62</v>
      </c>
      <c r="BK1" s="29">
        <v>63</v>
      </c>
      <c r="BL1" s="29">
        <v>64</v>
      </c>
      <c r="BM1" s="29">
        <v>65</v>
      </c>
      <c r="BN1" s="29">
        <v>66</v>
      </c>
      <c r="BO1" s="29">
        <v>67</v>
      </c>
      <c r="BP1" s="29">
        <v>68</v>
      </c>
      <c r="BQ1" s="29">
        <v>69</v>
      </c>
      <c r="BR1" s="29">
        <v>70</v>
      </c>
      <c r="BS1" s="29">
        <v>71</v>
      </c>
      <c r="BT1" s="29">
        <v>72</v>
      </c>
      <c r="BU1" s="29">
        <v>73</v>
      </c>
      <c r="BV1" s="29">
        <v>74</v>
      </c>
      <c r="BW1" s="29">
        <v>75</v>
      </c>
      <c r="BX1" s="29">
        <v>76</v>
      </c>
      <c r="BY1" s="29">
        <v>77</v>
      </c>
      <c r="BZ1" s="29">
        <v>78</v>
      </c>
      <c r="CA1" s="29">
        <v>79</v>
      </c>
      <c r="CB1" s="29">
        <v>80</v>
      </c>
      <c r="CC1" s="29">
        <v>81</v>
      </c>
      <c r="CD1" s="29">
        <v>82</v>
      </c>
      <c r="CE1" s="29">
        <v>83</v>
      </c>
      <c r="CF1" s="29">
        <v>84</v>
      </c>
      <c r="CG1" s="29">
        <v>85</v>
      </c>
      <c r="CH1" s="29">
        <v>86</v>
      </c>
      <c r="CI1" s="29">
        <v>87</v>
      </c>
      <c r="CJ1" s="29">
        <v>88</v>
      </c>
      <c r="CK1" s="29">
        <v>89</v>
      </c>
      <c r="CL1" s="29">
        <v>90</v>
      </c>
      <c r="CM1" s="29">
        <v>91</v>
      </c>
      <c r="CN1" s="29">
        <v>92</v>
      </c>
      <c r="CO1" s="29">
        <v>93</v>
      </c>
      <c r="CP1" s="29">
        <v>94</v>
      </c>
      <c r="CQ1" s="29">
        <v>95</v>
      </c>
      <c r="CR1" s="29">
        <v>96</v>
      </c>
      <c r="CS1" s="29">
        <v>97</v>
      </c>
      <c r="CT1" s="29">
        <v>98</v>
      </c>
      <c r="CU1" s="29">
        <v>99</v>
      </c>
      <c r="CV1" s="29">
        <v>100</v>
      </c>
      <c r="CW1" s="29">
        <v>101</v>
      </c>
      <c r="CX1" s="29">
        <v>102</v>
      </c>
      <c r="CY1" s="29">
        <v>103</v>
      </c>
      <c r="CZ1" s="29">
        <v>104</v>
      </c>
      <c r="DA1" s="29">
        <v>105</v>
      </c>
      <c r="DB1" s="29">
        <v>106</v>
      </c>
      <c r="DC1" s="29">
        <v>107</v>
      </c>
      <c r="DD1" s="29">
        <v>108</v>
      </c>
      <c r="DE1" s="29">
        <v>109</v>
      </c>
      <c r="DF1" s="29">
        <v>110</v>
      </c>
      <c r="DG1" s="29">
        <v>111</v>
      </c>
      <c r="DH1" s="29">
        <v>112</v>
      </c>
      <c r="DI1" s="29">
        <v>113</v>
      </c>
      <c r="DJ1" s="29">
        <v>114</v>
      </c>
      <c r="DK1" s="29">
        <v>115</v>
      </c>
      <c r="DL1" s="29">
        <v>116</v>
      </c>
      <c r="DM1" s="29">
        <v>117</v>
      </c>
      <c r="DN1" s="29">
        <v>118</v>
      </c>
      <c r="DO1" s="29">
        <v>119</v>
      </c>
      <c r="DP1" s="29">
        <v>120</v>
      </c>
      <c r="DQ1" s="29">
        <v>121</v>
      </c>
      <c r="DR1" s="29">
        <v>122</v>
      </c>
      <c r="DS1" s="29">
        <v>123</v>
      </c>
      <c r="DT1" s="29">
        <v>124</v>
      </c>
      <c r="DU1" s="29">
        <v>125</v>
      </c>
      <c r="DV1" s="29">
        <v>126</v>
      </c>
      <c r="DW1" s="29">
        <v>127</v>
      </c>
      <c r="DX1" s="29">
        <v>128</v>
      </c>
      <c r="DY1" s="29">
        <v>129</v>
      </c>
      <c r="DZ1" s="29">
        <v>130</v>
      </c>
      <c r="EA1" s="29">
        <v>131</v>
      </c>
      <c r="EB1" s="29">
        <v>132</v>
      </c>
      <c r="EC1" s="29">
        <v>133</v>
      </c>
      <c r="ED1" s="29">
        <v>134</v>
      </c>
      <c r="EE1" s="29">
        <v>135</v>
      </c>
      <c r="EF1" s="29">
        <v>136</v>
      </c>
      <c r="EG1" s="29">
        <v>137</v>
      </c>
      <c r="EH1" s="29">
        <v>138</v>
      </c>
      <c r="EI1" s="29">
        <v>139</v>
      </c>
      <c r="EJ1" s="29">
        <v>140</v>
      </c>
      <c r="EK1" s="29">
        <v>141</v>
      </c>
      <c r="EL1" s="29">
        <v>142</v>
      </c>
      <c r="EM1" s="29">
        <v>143</v>
      </c>
      <c r="EN1" s="29">
        <v>144</v>
      </c>
      <c r="EO1" s="29">
        <v>145</v>
      </c>
      <c r="EP1" s="29">
        <v>146</v>
      </c>
      <c r="EQ1" s="29">
        <v>147</v>
      </c>
      <c r="ER1" s="29">
        <v>148</v>
      </c>
      <c r="ES1" s="29">
        <v>149</v>
      </c>
      <c r="ET1" s="29">
        <v>150</v>
      </c>
      <c r="EU1" s="29">
        <v>151</v>
      </c>
      <c r="EV1" s="29">
        <v>152</v>
      </c>
      <c r="EW1" s="29">
        <v>153</v>
      </c>
      <c r="EX1" s="29">
        <v>154</v>
      </c>
      <c r="EY1" s="29">
        <v>155</v>
      </c>
      <c r="EZ1" s="29">
        <v>156</v>
      </c>
      <c r="FA1" s="29">
        <v>157</v>
      </c>
      <c r="FB1" s="29">
        <v>158</v>
      </c>
      <c r="FC1" s="29">
        <v>159</v>
      </c>
      <c r="FD1" s="29">
        <v>160</v>
      </c>
      <c r="FE1" s="29">
        <v>161</v>
      </c>
      <c r="FF1" s="29">
        <v>162</v>
      </c>
      <c r="FG1" s="29">
        <v>163</v>
      </c>
      <c r="FH1" s="29">
        <v>164</v>
      </c>
      <c r="FI1" s="29">
        <v>165</v>
      </c>
      <c r="FJ1" s="29">
        <v>166</v>
      </c>
      <c r="FK1" s="29">
        <v>167</v>
      </c>
      <c r="FL1" s="29">
        <v>168</v>
      </c>
      <c r="FM1" s="29">
        <v>169</v>
      </c>
      <c r="FN1" s="29">
        <v>170</v>
      </c>
      <c r="FO1" s="29">
        <v>171</v>
      </c>
      <c r="FP1" s="29">
        <v>172</v>
      </c>
      <c r="FQ1" s="29">
        <v>173</v>
      </c>
      <c r="FR1" s="29">
        <v>174</v>
      </c>
    </row>
    <row r="2" spans="1:174" ht="15.75" customHeight="1" thickBot="1" x14ac:dyDescent="0.25">
      <c r="C2" s="1007" t="s">
        <v>61</v>
      </c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9" t="s">
        <v>60</v>
      </c>
      <c r="U2" s="1010"/>
      <c r="V2" s="1011"/>
      <c r="W2" s="1012"/>
      <c r="X2" s="35"/>
      <c r="Y2" s="35"/>
      <c r="Z2" s="1007" t="s">
        <v>65</v>
      </c>
      <c r="AA2" s="1008"/>
      <c r="AB2" s="1008"/>
      <c r="AC2" s="1008"/>
      <c r="AD2" s="1008"/>
      <c r="AE2" s="1008"/>
      <c r="AF2" s="1008"/>
      <c r="AG2" s="1008"/>
      <c r="AH2" s="1008"/>
      <c r="AI2" s="1014"/>
      <c r="AJ2" s="1014"/>
      <c r="AK2" s="1014"/>
      <c r="AL2" s="1014"/>
      <c r="AM2" s="1014"/>
      <c r="AN2" s="1014"/>
      <c r="AO2" s="1014"/>
      <c r="AP2" s="1014"/>
      <c r="AQ2" s="1014"/>
      <c r="AR2" s="1015"/>
      <c r="AS2" s="1007" t="s">
        <v>21</v>
      </c>
      <c r="AT2" s="1008"/>
      <c r="AU2" s="1008"/>
      <c r="AV2" s="1008"/>
      <c r="AW2" s="1008"/>
      <c r="AX2" s="1008"/>
      <c r="AY2" s="1008"/>
      <c r="AZ2" s="1008"/>
      <c r="BA2" s="1008"/>
      <c r="BB2" s="1008"/>
      <c r="BC2" s="1008"/>
      <c r="BD2" s="1008"/>
      <c r="BE2" s="1008"/>
      <c r="BF2" s="1008"/>
      <c r="BG2" s="1008"/>
      <c r="BH2" s="1008"/>
      <c r="BI2" s="1008"/>
      <c r="BJ2" s="1008"/>
      <c r="BK2" s="1029"/>
      <c r="BL2" s="1007" t="s">
        <v>113</v>
      </c>
      <c r="BM2" s="1008"/>
      <c r="BN2" s="1008"/>
      <c r="BO2" s="1008"/>
      <c r="BP2" s="1008"/>
      <c r="BQ2" s="1008"/>
      <c r="BR2" s="1008"/>
      <c r="BS2" s="1008"/>
      <c r="BT2" s="1008"/>
      <c r="BU2" s="1008"/>
      <c r="BV2" s="1008"/>
      <c r="BW2" s="1008"/>
      <c r="BX2" s="1008"/>
      <c r="BY2" s="1008"/>
      <c r="BZ2" s="1008"/>
      <c r="CA2" s="1008"/>
      <c r="CB2" s="1008"/>
      <c r="CC2" s="1029"/>
      <c r="CD2" s="1013" t="s">
        <v>70</v>
      </c>
      <c r="CE2" s="1014"/>
      <c r="CF2" s="1014"/>
      <c r="CG2" s="1014"/>
      <c r="CH2" s="1014"/>
      <c r="CI2" s="1014"/>
      <c r="CJ2" s="1014"/>
      <c r="CK2" s="1014"/>
      <c r="CL2" s="1014"/>
      <c r="CM2" s="1014"/>
      <c r="CN2" s="1014"/>
      <c r="CO2" s="1014"/>
      <c r="CP2" s="1014"/>
      <c r="CQ2" s="1014"/>
      <c r="CR2" s="1014"/>
      <c r="CS2" s="1014"/>
      <c r="CT2" s="1014"/>
      <c r="CU2" s="1015"/>
      <c r="CV2" s="1008" t="s">
        <v>74</v>
      </c>
      <c r="CW2" s="1008"/>
      <c r="CX2" s="1008"/>
      <c r="CY2" s="1008"/>
      <c r="CZ2" s="1008"/>
      <c r="DA2" s="1008"/>
      <c r="DB2" s="1008"/>
      <c r="DC2" s="1008"/>
      <c r="DD2" s="1008"/>
      <c r="DE2" s="1008"/>
      <c r="DF2" s="1008"/>
      <c r="DG2" s="1008"/>
      <c r="DH2" s="1008"/>
      <c r="DI2" s="1008"/>
      <c r="DJ2" s="1008"/>
      <c r="DK2" s="1008"/>
      <c r="DL2" s="1008"/>
      <c r="DM2" s="1029"/>
      <c r="DN2" s="1007" t="s">
        <v>75</v>
      </c>
      <c r="DO2" s="1008"/>
      <c r="DP2" s="1008"/>
      <c r="DQ2" s="1008"/>
      <c r="DR2" s="1008"/>
      <c r="DS2" s="1008"/>
      <c r="DT2" s="1008"/>
      <c r="DU2" s="1008"/>
      <c r="DV2" s="1008"/>
      <c r="DW2" s="1008"/>
      <c r="DX2" s="1008"/>
      <c r="DY2" s="1008"/>
      <c r="DZ2" s="1008"/>
      <c r="EA2" s="1008"/>
      <c r="EB2" s="1008"/>
      <c r="EC2" s="1008"/>
      <c r="ED2" s="1008"/>
      <c r="EE2" s="1029"/>
      <c r="EF2" s="1007" t="s">
        <v>71</v>
      </c>
      <c r="EG2" s="1008"/>
      <c r="EH2" s="1008"/>
      <c r="EI2" s="1008"/>
      <c r="EJ2" s="1008"/>
      <c r="EK2" s="1008"/>
      <c r="EL2" s="1008"/>
      <c r="EM2" s="1008"/>
      <c r="EN2" s="1008"/>
      <c r="EO2" s="1008"/>
      <c r="EP2" s="1008"/>
      <c r="EQ2" s="1008"/>
      <c r="ER2" s="1008"/>
      <c r="ES2" s="1008"/>
      <c r="ET2" s="1008"/>
      <c r="EU2" s="1008"/>
      <c r="EV2" s="1008"/>
      <c r="EW2" s="1008"/>
      <c r="EX2" s="1007" t="s">
        <v>76</v>
      </c>
      <c r="EY2" s="1008"/>
      <c r="EZ2" s="1008"/>
      <c r="FA2" s="1008"/>
      <c r="FB2" s="1008"/>
      <c r="FC2" s="1008"/>
      <c r="FD2" s="1008"/>
      <c r="FE2" s="1008"/>
      <c r="FF2" s="1008"/>
      <c r="FG2" s="1008"/>
      <c r="FH2" s="1008"/>
      <c r="FI2" s="1008"/>
      <c r="FJ2" s="1008"/>
      <c r="FK2" s="1008"/>
      <c r="FL2" s="1008"/>
      <c r="FM2" s="1008"/>
      <c r="FN2" s="1008"/>
      <c r="FO2" s="1029"/>
      <c r="FP2" s="29"/>
      <c r="FQ2" s="1027" t="s">
        <v>68</v>
      </c>
      <c r="FR2" s="1028"/>
    </row>
    <row r="3" spans="1:174" ht="13.5" customHeight="1" thickBot="1" x14ac:dyDescent="0.25">
      <c r="A3" s="138" t="s">
        <v>0</v>
      </c>
      <c r="B3" s="143" t="s">
        <v>63</v>
      </c>
      <c r="C3" s="139">
        <v>1</v>
      </c>
      <c r="D3" s="75">
        <v>2</v>
      </c>
      <c r="E3" s="75">
        <v>3</v>
      </c>
      <c r="F3" s="75">
        <v>4</v>
      </c>
      <c r="G3" s="75">
        <v>5</v>
      </c>
      <c r="H3" s="75">
        <v>6</v>
      </c>
      <c r="I3" s="75">
        <v>7</v>
      </c>
      <c r="J3" s="75">
        <v>8</v>
      </c>
      <c r="K3" s="75">
        <v>9</v>
      </c>
      <c r="L3" s="75">
        <v>10</v>
      </c>
      <c r="M3" s="75">
        <v>11</v>
      </c>
      <c r="N3" s="75">
        <v>12</v>
      </c>
      <c r="O3" s="75">
        <v>13</v>
      </c>
      <c r="P3" s="75">
        <v>14</v>
      </c>
      <c r="Q3" s="75">
        <v>15</v>
      </c>
      <c r="R3" s="75">
        <v>16</v>
      </c>
      <c r="S3" s="79">
        <v>17</v>
      </c>
      <c r="T3" s="313">
        <v>1</v>
      </c>
      <c r="U3" s="314">
        <v>2</v>
      </c>
      <c r="V3" s="314">
        <v>3</v>
      </c>
      <c r="W3" s="315">
        <v>4</v>
      </c>
      <c r="X3" s="62" t="s">
        <v>59</v>
      </c>
      <c r="Y3" s="383" t="s">
        <v>62</v>
      </c>
      <c r="Z3" s="831">
        <v>0</v>
      </c>
      <c r="AA3" s="832">
        <v>1</v>
      </c>
      <c r="AB3" s="832">
        <v>2</v>
      </c>
      <c r="AC3" s="832">
        <v>3</v>
      </c>
      <c r="AD3" s="832">
        <v>4</v>
      </c>
      <c r="AE3" s="832">
        <v>5</v>
      </c>
      <c r="AF3" s="832">
        <v>6</v>
      </c>
      <c r="AG3" s="833">
        <v>7</v>
      </c>
      <c r="AH3" s="13">
        <v>8</v>
      </c>
      <c r="AI3" s="139">
        <v>9</v>
      </c>
      <c r="AJ3" s="331">
        <v>10</v>
      </c>
      <c r="AK3" s="331">
        <v>11</v>
      </c>
      <c r="AL3" s="331">
        <v>12</v>
      </c>
      <c r="AM3" s="331">
        <v>13</v>
      </c>
      <c r="AN3" s="331">
        <v>14</v>
      </c>
      <c r="AO3" s="331">
        <v>15</v>
      </c>
      <c r="AP3" s="331">
        <v>16</v>
      </c>
      <c r="AQ3" s="331">
        <v>17</v>
      </c>
      <c r="AR3" s="332">
        <v>18</v>
      </c>
      <c r="AS3" s="330">
        <v>0</v>
      </c>
      <c r="AT3" s="331">
        <v>1</v>
      </c>
      <c r="AU3" s="331">
        <v>2</v>
      </c>
      <c r="AV3" s="331">
        <v>3</v>
      </c>
      <c r="AW3" s="331">
        <v>4</v>
      </c>
      <c r="AX3" s="331">
        <v>5</v>
      </c>
      <c r="AY3" s="331">
        <v>6</v>
      </c>
      <c r="AZ3" s="331">
        <v>7</v>
      </c>
      <c r="BA3" s="331">
        <v>8</v>
      </c>
      <c r="BB3" s="331">
        <v>9</v>
      </c>
      <c r="BC3" s="331">
        <v>10</v>
      </c>
      <c r="BD3" s="331">
        <v>11</v>
      </c>
      <c r="BE3" s="331">
        <v>12</v>
      </c>
      <c r="BF3" s="331">
        <v>13</v>
      </c>
      <c r="BG3" s="331">
        <v>14</v>
      </c>
      <c r="BH3" s="331">
        <v>15</v>
      </c>
      <c r="BI3" s="331">
        <v>16</v>
      </c>
      <c r="BJ3" s="331">
        <v>17</v>
      </c>
      <c r="BK3" s="332">
        <v>18</v>
      </c>
      <c r="BL3" s="8">
        <v>0</v>
      </c>
      <c r="BM3" s="56">
        <v>1</v>
      </c>
      <c r="BN3" s="56">
        <v>2</v>
      </c>
      <c r="BO3" s="56">
        <v>3</v>
      </c>
      <c r="BP3" s="56">
        <v>4</v>
      </c>
      <c r="BQ3" s="56">
        <v>5</v>
      </c>
      <c r="BR3" s="56">
        <v>6</v>
      </c>
      <c r="BS3" s="56">
        <v>7</v>
      </c>
      <c r="BT3" s="56">
        <v>8</v>
      </c>
      <c r="BU3" s="56">
        <v>9</v>
      </c>
      <c r="BV3" s="56">
        <v>10</v>
      </c>
      <c r="BW3" s="56">
        <v>11</v>
      </c>
      <c r="BX3" s="56">
        <v>12</v>
      </c>
      <c r="BY3" s="56">
        <v>13</v>
      </c>
      <c r="BZ3" s="56">
        <v>14</v>
      </c>
      <c r="CA3" s="56">
        <v>15</v>
      </c>
      <c r="CB3" s="56">
        <v>16</v>
      </c>
      <c r="CC3" s="57">
        <v>17</v>
      </c>
      <c r="CD3" s="656">
        <v>0</v>
      </c>
      <c r="CE3" s="62">
        <v>1</v>
      </c>
      <c r="CF3" s="56">
        <v>2</v>
      </c>
      <c r="CG3" s="56">
        <v>3</v>
      </c>
      <c r="CH3" s="56">
        <v>4</v>
      </c>
      <c r="CI3" s="56">
        <v>5</v>
      </c>
      <c r="CJ3" s="56">
        <v>6</v>
      </c>
      <c r="CK3" s="56">
        <v>7</v>
      </c>
      <c r="CL3" s="57">
        <v>8</v>
      </c>
      <c r="CM3" s="62">
        <v>9</v>
      </c>
      <c r="CN3" s="56">
        <v>10</v>
      </c>
      <c r="CO3" s="56">
        <v>11</v>
      </c>
      <c r="CP3" s="56">
        <v>12</v>
      </c>
      <c r="CQ3" s="56">
        <v>13</v>
      </c>
      <c r="CR3" s="56">
        <v>14</v>
      </c>
      <c r="CS3" s="56">
        <v>15</v>
      </c>
      <c r="CT3" s="56">
        <v>16</v>
      </c>
      <c r="CU3" s="383">
        <v>17</v>
      </c>
      <c r="CV3" s="653">
        <v>0</v>
      </c>
      <c r="CW3" s="654">
        <v>1</v>
      </c>
      <c r="CX3" s="654">
        <v>2</v>
      </c>
      <c r="CY3" s="654">
        <v>3</v>
      </c>
      <c r="CZ3" s="654">
        <v>4</v>
      </c>
      <c r="DA3" s="654">
        <v>5</v>
      </c>
      <c r="DB3" s="654">
        <v>6</v>
      </c>
      <c r="DC3" s="654">
        <v>7</v>
      </c>
      <c r="DD3" s="655">
        <v>8</v>
      </c>
      <c r="DE3" s="139">
        <v>9</v>
      </c>
      <c r="DF3" s="331">
        <v>10</v>
      </c>
      <c r="DG3" s="331">
        <v>11</v>
      </c>
      <c r="DH3" s="331">
        <v>12</v>
      </c>
      <c r="DI3" s="331">
        <v>13</v>
      </c>
      <c r="DJ3" s="331">
        <v>14</v>
      </c>
      <c r="DK3" s="331">
        <v>15</v>
      </c>
      <c r="DL3" s="331">
        <v>16</v>
      </c>
      <c r="DM3" s="332">
        <v>17</v>
      </c>
      <c r="DN3" s="329">
        <v>0</v>
      </c>
      <c r="DO3" s="624">
        <v>1</v>
      </c>
      <c r="DP3" s="625">
        <v>2</v>
      </c>
      <c r="DQ3" s="625">
        <v>3</v>
      </c>
      <c r="DR3" s="625">
        <v>4</v>
      </c>
      <c r="DS3" s="625">
        <v>5</v>
      </c>
      <c r="DT3" s="625">
        <v>6</v>
      </c>
      <c r="DU3" s="625">
        <v>7</v>
      </c>
      <c r="DV3" s="626">
        <v>8</v>
      </c>
      <c r="DW3" s="424">
        <v>9</v>
      </c>
      <c r="DX3" s="625">
        <v>10</v>
      </c>
      <c r="DY3" s="625">
        <v>11</v>
      </c>
      <c r="DZ3" s="625">
        <v>12</v>
      </c>
      <c r="EA3" s="625">
        <v>13</v>
      </c>
      <c r="EB3" s="625">
        <v>14</v>
      </c>
      <c r="EC3" s="625">
        <v>15</v>
      </c>
      <c r="ED3" s="626">
        <v>16</v>
      </c>
      <c r="EE3" s="630">
        <v>17</v>
      </c>
      <c r="EF3" s="329">
        <v>0</v>
      </c>
      <c r="EG3" s="624">
        <v>1</v>
      </c>
      <c r="EH3" s="625">
        <v>2</v>
      </c>
      <c r="EI3" s="625">
        <v>3</v>
      </c>
      <c r="EJ3" s="625">
        <v>4</v>
      </c>
      <c r="EK3" s="625">
        <v>5</v>
      </c>
      <c r="EL3" s="625">
        <v>6</v>
      </c>
      <c r="EM3" s="625">
        <v>7</v>
      </c>
      <c r="EN3" s="626">
        <v>8</v>
      </c>
      <c r="EO3" s="624">
        <v>9</v>
      </c>
      <c r="EP3" s="625">
        <v>10</v>
      </c>
      <c r="EQ3" s="625">
        <v>11</v>
      </c>
      <c r="ER3" s="625">
        <v>12</v>
      </c>
      <c r="ES3" s="625">
        <v>13</v>
      </c>
      <c r="ET3" s="625">
        <v>14</v>
      </c>
      <c r="EU3" s="625">
        <v>15</v>
      </c>
      <c r="EV3" s="626">
        <v>16</v>
      </c>
      <c r="EW3" s="630">
        <v>17</v>
      </c>
      <c r="EX3" s="329">
        <v>0</v>
      </c>
      <c r="EY3" s="624">
        <v>1</v>
      </c>
      <c r="EZ3" s="625">
        <v>2</v>
      </c>
      <c r="FA3" s="625">
        <v>3</v>
      </c>
      <c r="FB3" s="625">
        <v>4</v>
      </c>
      <c r="FC3" s="625">
        <v>5</v>
      </c>
      <c r="FD3" s="625">
        <v>6</v>
      </c>
      <c r="FE3" s="625">
        <v>7</v>
      </c>
      <c r="FF3" s="626">
        <v>8</v>
      </c>
      <c r="FG3" s="624">
        <v>9</v>
      </c>
      <c r="FH3" s="625">
        <v>10</v>
      </c>
      <c r="FI3" s="625">
        <v>11</v>
      </c>
      <c r="FJ3" s="625">
        <v>12</v>
      </c>
      <c r="FK3" s="625">
        <v>13</v>
      </c>
      <c r="FL3" s="625">
        <v>14</v>
      </c>
      <c r="FM3" s="625">
        <v>15</v>
      </c>
      <c r="FN3" s="626">
        <v>16</v>
      </c>
      <c r="FO3" s="630">
        <v>17</v>
      </c>
      <c r="FP3" s="29"/>
      <c r="FQ3" s="81" t="s">
        <v>69</v>
      </c>
      <c r="FR3" s="82" t="s">
        <v>66</v>
      </c>
    </row>
    <row r="4" spans="1:174" ht="13.5" thickBot="1" x14ac:dyDescent="0.25">
      <c r="A4" s="212"/>
      <c r="B4" s="561">
        <f ca="1">VLOOKUP($A4,RawData!$X:$AQ,9,FALSE)</f>
        <v>0</v>
      </c>
      <c r="C4" s="13">
        <f>IF(ISERROR(VLOOKUP($A4&amp;TEXT(C$3,"0"),RawData!$D$1:$P$436,13,FALSE)),0,VLOOKUP($A4&amp;TEXT(C$3,"0"),RawData!$D$1:$P$436,13,FALSE))</f>
        <v>0</v>
      </c>
      <c r="D4" s="550">
        <f>IF(ISERROR(VLOOKUP($A4&amp;TEXT(D$3,"0"),RawData!$D$1:$P$436,13,FALSE)),0,VLOOKUP($A4&amp;TEXT(D$3,"0"),RawData!$D$1:$P$436,13,FALSE))</f>
        <v>0</v>
      </c>
      <c r="E4" s="550">
        <f>IF(ISERROR(VLOOKUP($A4&amp;TEXT(E$3,"0"),RawData!$D$1:$P$436,13,FALSE)),0,VLOOKUP($A4&amp;TEXT(E$3,"0"),RawData!$D$1:$P$436,13,FALSE))</f>
        <v>0</v>
      </c>
      <c r="F4" s="550">
        <f>IF(ISERROR(VLOOKUP($A4&amp;TEXT(F$3,"0"),RawData!$D$1:$P$436,13,FALSE)),0,VLOOKUP($A4&amp;TEXT(F$3,"0"),RawData!$D$1:$P$436,13,FALSE))</f>
        <v>0</v>
      </c>
      <c r="G4" s="550">
        <f>IF(ISERROR(VLOOKUP($A4&amp;TEXT(G$3,"0"),RawData!$D$1:$P$436,13,FALSE)),0,VLOOKUP($A4&amp;TEXT(G$3,"0"),RawData!$D$1:$P$436,13,FALSE))</f>
        <v>0</v>
      </c>
      <c r="H4" s="550">
        <f>IF(ISERROR(VLOOKUP($A4&amp;TEXT(H$3,"0"),RawData!$D$1:$P$436,13,FALSE)),0,VLOOKUP($A4&amp;TEXT(H$3,"0"),RawData!$D$1:$P$436,13,FALSE))</f>
        <v>0</v>
      </c>
      <c r="I4" s="550">
        <f>IF(ISERROR(VLOOKUP($A4&amp;TEXT(I$3,"0"),RawData!$D$1:$P$436,13,FALSE)),0,VLOOKUP($A4&amp;TEXT(I$3,"0"),RawData!$D$1:$P$436,13,FALSE))</f>
        <v>0</v>
      </c>
      <c r="J4" s="550">
        <f>IF(ISERROR(VLOOKUP($A4&amp;TEXT(J$3,"0"),RawData!$D$1:$P$436,13,FALSE)),0,VLOOKUP($A4&amp;TEXT(J$3,"0"),RawData!$D$1:$P$436,13,FALSE))</f>
        <v>0</v>
      </c>
      <c r="K4" s="550">
        <f>IF(ISERROR(VLOOKUP($A4&amp;TEXT(K$3,"0"),RawData!$D$1:$P$436,13,FALSE)),0,VLOOKUP($A4&amp;TEXT(K$3,"0"),RawData!$D$1:$P$436,13,FALSE))</f>
        <v>0</v>
      </c>
      <c r="L4" s="550">
        <f>IF(ISERROR(VLOOKUP($A4&amp;TEXT(L$3,"0"),RawData!$D$1:$P$436,13,FALSE)),0,VLOOKUP($A4&amp;TEXT(L$3,"0"),RawData!$D$1:$P$436,13,FALSE))</f>
        <v>0</v>
      </c>
      <c r="M4" s="550">
        <f>IF(ISERROR(VLOOKUP($A4&amp;TEXT(M$3,"0"),RawData!$D$1:$P$436,13,FALSE)),0,VLOOKUP($A4&amp;TEXT(M$3,"0"),RawData!$D$1:$P$436,13,FALSE))</f>
        <v>0</v>
      </c>
      <c r="N4" s="550">
        <f>IF(ISERROR(VLOOKUP($A4&amp;TEXT(N$3,"0"),RawData!$D$1:$P$436,13,FALSE)),0,VLOOKUP($A4&amp;TEXT(N$3,"0"),RawData!$D$1:$P$436,13,FALSE))</f>
        <v>0</v>
      </c>
      <c r="O4" s="550">
        <f>IF(ISERROR(VLOOKUP($A4&amp;TEXT(O$3,"0"),RawData!$D$1:$P$436,13,FALSE)),0,VLOOKUP($A4&amp;TEXT(O$3,"0"),RawData!$D$1:$P$436,13,FALSE))</f>
        <v>0</v>
      </c>
      <c r="P4" s="550">
        <f>IF(ISERROR(VLOOKUP($A4&amp;TEXT(P$3,"0"),RawData!$D$1:$P$436,13,FALSE)),0,VLOOKUP($A4&amp;TEXT(P$3,"0"),RawData!$D$1:$P$436,13,FALSE))</f>
        <v>0</v>
      </c>
      <c r="Q4" s="550">
        <f>IF(ISERROR(VLOOKUP($A4&amp;TEXT(Q$3,"0"),RawData!$D$1:$P$436,13,FALSE)),0,VLOOKUP($A4&amp;TEXT(Q$3,"0"),RawData!$D$1:$P$436,13,FALSE))</f>
        <v>0</v>
      </c>
      <c r="R4" s="550">
        <f>IF(ISERROR(VLOOKUP($A4&amp;TEXT(R$3,"0"),RawData!$D$1:$P$436,13,FALSE)),0,VLOOKUP($A4&amp;TEXT(R$3,"0"),RawData!$D$1:$P$436,13,FALSE))</f>
        <v>0</v>
      </c>
      <c r="S4" s="14">
        <f>IF(ISERROR(VLOOKUP($A4&amp;TEXT(S$3,"0"),RawData!$D$1:$P$436,13,FALSE)),0,VLOOKUP($A4&amp;TEXT(S$3,"0"),RawData!$D$1:$P$436,13,FALSE))</f>
        <v>0</v>
      </c>
      <c r="T4" s="36"/>
      <c r="U4" s="37"/>
      <c r="V4" s="37"/>
      <c r="W4" s="40"/>
      <c r="X4" s="13">
        <f t="shared" ref="X4" si="0">COUNTIF(C4:S4,"&gt;" &amp; 0)</f>
        <v>0</v>
      </c>
      <c r="Y4" s="38">
        <f t="shared" ref="Y4" si="1">COUNTIF(C4:S4,"&gt;" &amp; 0) - COUNTIF(T4:W4,"&lt;" &amp; 0)</f>
        <v>0</v>
      </c>
      <c r="Z4" s="815"/>
      <c r="AA4" s="813"/>
      <c r="AB4" s="813"/>
      <c r="AC4" s="813"/>
      <c r="AD4" s="813"/>
      <c r="AE4" s="55"/>
      <c r="AF4" s="55"/>
      <c r="AG4" s="675"/>
      <c r="AH4" s="674"/>
      <c r="AI4" s="674"/>
      <c r="AJ4" s="52"/>
      <c r="AK4" s="52"/>
      <c r="AL4" s="52"/>
      <c r="AM4" s="52"/>
      <c r="AN4" s="52"/>
      <c r="AO4" s="52"/>
      <c r="AP4" s="52"/>
      <c r="AQ4" s="52"/>
      <c r="AR4" s="137"/>
      <c r="AS4" s="382">
        <f t="shared" ref="AS4:BB4" si="2">ROUND((Z4 - 35) * $B$1,1)</f>
        <v>-35</v>
      </c>
      <c r="AT4" s="234">
        <f>ROUND((AA4 - 35) * $B$1,1)</f>
        <v>-35</v>
      </c>
      <c r="AU4" s="234">
        <f t="shared" si="2"/>
        <v>-35</v>
      </c>
      <c r="AV4" s="234">
        <f t="shared" si="2"/>
        <v>-35</v>
      </c>
      <c r="AW4" s="234">
        <f t="shared" si="2"/>
        <v>-35</v>
      </c>
      <c r="AX4" s="234">
        <f t="shared" si="2"/>
        <v>-35</v>
      </c>
      <c r="AY4" s="234">
        <f t="shared" si="2"/>
        <v>-35</v>
      </c>
      <c r="AZ4" s="234">
        <f t="shared" si="2"/>
        <v>-35</v>
      </c>
      <c r="BA4" s="234">
        <f t="shared" si="2"/>
        <v>-35</v>
      </c>
      <c r="BB4" s="234">
        <f t="shared" si="2"/>
        <v>-35</v>
      </c>
      <c r="BC4" s="234">
        <f t="shared" ref="BC4:BK4" si="3">ROUND((AJ4 - 35) * $B$1,1)</f>
        <v>-35</v>
      </c>
      <c r="BD4" s="234">
        <f t="shared" si="3"/>
        <v>-35</v>
      </c>
      <c r="BE4" s="234">
        <f t="shared" si="3"/>
        <v>-35</v>
      </c>
      <c r="BF4" s="234">
        <f t="shared" si="3"/>
        <v>-35</v>
      </c>
      <c r="BG4" s="234">
        <f t="shared" si="3"/>
        <v>-35</v>
      </c>
      <c r="BH4" s="234">
        <f t="shared" si="3"/>
        <v>-35</v>
      </c>
      <c r="BI4" s="234">
        <f t="shared" si="3"/>
        <v>-35</v>
      </c>
      <c r="BJ4" s="234">
        <f t="shared" si="3"/>
        <v>-35</v>
      </c>
      <c r="BK4" s="385">
        <f t="shared" si="3"/>
        <v>-35</v>
      </c>
      <c r="BL4" s="45" t="s">
        <v>4</v>
      </c>
      <c r="BM4" s="327">
        <f>IF(ISERROR(VLOOKUP($A4&amp;TEXT(BM$3,"0"),RawData!$D$1:$O$297,12,FALSE)),0,VLOOKUP($A4&amp;TEXT(BM$3,"0"),RawData!$D$1:$O$297,12,FALSE))</f>
        <v>0</v>
      </c>
      <c r="BN4" s="327">
        <f>IF(ISERROR(VLOOKUP($A4&amp;TEXT(BN$3,"0"),RawData!$D$1:$O$297,12,FALSE)),0,VLOOKUP($A4&amp;TEXT(BN$3,"0"),RawData!$D$1:$O$297,12,FALSE))</f>
        <v>0</v>
      </c>
      <c r="BO4" s="327">
        <f>IF(ISERROR(VLOOKUP($A4&amp;TEXT(BO$3,"0"),RawData!$D$1:$O$297,12,FALSE)),0,VLOOKUP($A4&amp;TEXT(BO$3,"0"),RawData!$D$1:$O$297,12,FALSE))</f>
        <v>0</v>
      </c>
      <c r="BP4" s="327">
        <f>IF(ISERROR(VLOOKUP($A4&amp;TEXT(BP$3,"0"),RawData!$D$1:$O$297,12,FALSE)),0,VLOOKUP($A4&amp;TEXT(BP$3,"0"),RawData!$D$1:$O$297,12,FALSE))</f>
        <v>0</v>
      </c>
      <c r="BQ4" s="327">
        <f>IF(ISERROR(VLOOKUP($A4&amp;TEXT(BQ$3,"0"),RawData!$D$1:$O$297,12,FALSE)),0,VLOOKUP($A4&amp;TEXT(BQ$3,"0"),RawData!$D$1:$O$297,12,FALSE))</f>
        <v>0</v>
      </c>
      <c r="BR4" s="327">
        <f>IF(ISERROR(VLOOKUP($A4&amp;TEXT(BR$3,"0"),RawData!$D$1:$O$297,12,FALSE)),0,VLOOKUP($A4&amp;TEXT(BR$3,"0"),RawData!$D$1:$O$297,12,FALSE))</f>
        <v>0</v>
      </c>
      <c r="BS4" s="327">
        <f>IF(ISERROR(VLOOKUP($A4&amp;TEXT(BS$3,"0"),RawData!$D$1:$O$297,12,FALSE)),0,VLOOKUP($A4&amp;TEXT(BS$3,"0"),RawData!$D$1:$O$297,12,FALSE))</f>
        <v>0</v>
      </c>
      <c r="BT4" s="327">
        <f>IF(ISERROR(VLOOKUP($A4&amp;TEXT(BT$3,"0"),RawData!$D$1:$O$297,12,FALSE)),0,VLOOKUP($A4&amp;TEXT(BT$3,"0"),RawData!$D$1:$O$297,12,FALSE))</f>
        <v>0</v>
      </c>
      <c r="BU4" s="327">
        <f>IF(ISERROR(VLOOKUP($A4&amp;TEXT(BU$3,"0"),RawData!$D$1:$O$297,12,FALSE)),0,VLOOKUP($A4&amp;TEXT(BU$3,"0"),RawData!$D$1:$O$297,12,FALSE))</f>
        <v>0</v>
      </c>
      <c r="BV4" s="327">
        <f>IF(ISERROR(VLOOKUP($A4&amp;TEXT(BV$3,"0"),RawData!$D$1:$O$297,12,FALSE)),0,VLOOKUP($A4&amp;TEXT(BV$3,"0"),RawData!$D$1:$O$297,12,FALSE))</f>
        <v>0</v>
      </c>
      <c r="BW4" s="327">
        <f>IF(ISERROR(VLOOKUP($A4&amp;TEXT(BW$3,"0"),RawData!$D$1:$O$297,12,FALSE)),0,VLOOKUP($A4&amp;TEXT(BW$3,"0"),RawData!$D$1:$O$297,12,FALSE))</f>
        <v>0</v>
      </c>
      <c r="BX4" s="327">
        <f>IF(ISERROR(VLOOKUP($A4&amp;TEXT(BX$3,"0"),RawData!$D$1:$O$297,12,FALSE)),0,VLOOKUP($A4&amp;TEXT(BX$3,"0"),RawData!$D$1:$O$297,12,FALSE))</f>
        <v>0</v>
      </c>
      <c r="BY4" s="327">
        <f>IF(ISERROR(VLOOKUP($A4&amp;TEXT(BY$3,"0"),RawData!$D$1:$O$297,12,FALSE)),0,VLOOKUP($A4&amp;TEXT(BY$3,"0"),RawData!$D$1:$O$297,12,FALSE))</f>
        <v>0</v>
      </c>
      <c r="BZ4" s="327">
        <f>IF(ISERROR(VLOOKUP($A4&amp;TEXT(BZ$3,"0"),RawData!$D$1:$O$297,12,FALSE)),0,VLOOKUP($A4&amp;TEXT(BZ$3,"0"),RawData!$D$1:$O$297,12,FALSE))</f>
        <v>0</v>
      </c>
      <c r="CA4" s="327">
        <f>IF(ISERROR(VLOOKUP($A4&amp;TEXT(CA$3,"0"),RawData!$D$1:$O$297,12,FALSE)),0,VLOOKUP($A4&amp;TEXT(CA$3,"0"),RawData!$D$1:$O$297,12,FALSE))</f>
        <v>0</v>
      </c>
      <c r="CB4" s="327">
        <f>IF(ISERROR(VLOOKUP($A4&amp;TEXT(CB$3,"0"),RawData!$D$1:$O$297,12,FALSE)),0,VLOOKUP($A4&amp;TEXT(CB$3,"0"),RawData!$D$1:$O$297,12,FALSE))</f>
        <v>0</v>
      </c>
      <c r="CC4" s="328">
        <f>IF(ISERROR(VLOOKUP($A4&amp;TEXT(CC$3,"0"),RawData!$D$1:$O$297,12,FALSE)),0,VLOOKUP($A4&amp;TEXT(CC$3,"0"),RawData!$D$1:$O$297,12,FALSE))</f>
        <v>0</v>
      </c>
      <c r="CD4" s="45" t="s">
        <v>4</v>
      </c>
      <c r="CE4" s="46" t="str">
        <f t="shared" ref="CE4:CN4" si="4">IF( BM4 &gt; 0, BM4 - AS4, "n/a" )</f>
        <v>n/a</v>
      </c>
      <c r="CF4" s="46" t="str">
        <f t="shared" si="4"/>
        <v>n/a</v>
      </c>
      <c r="CG4" s="46" t="str">
        <f t="shared" si="4"/>
        <v>n/a</v>
      </c>
      <c r="CH4" s="46" t="str">
        <f t="shared" si="4"/>
        <v>n/a</v>
      </c>
      <c r="CI4" s="46" t="str">
        <f t="shared" si="4"/>
        <v>n/a</v>
      </c>
      <c r="CJ4" s="46" t="str">
        <f t="shared" si="4"/>
        <v>n/a</v>
      </c>
      <c r="CK4" s="46" t="str">
        <f t="shared" si="4"/>
        <v>n/a</v>
      </c>
      <c r="CL4" s="140" t="str">
        <f t="shared" si="4"/>
        <v>n/a</v>
      </c>
      <c r="CM4" s="673" t="str">
        <f t="shared" si="4"/>
        <v>n/a</v>
      </c>
      <c r="CN4" s="46" t="str">
        <f t="shared" si="4"/>
        <v>n/a</v>
      </c>
      <c r="CO4" s="46" t="str">
        <f t="shared" ref="CO4:CU4" si="5">IF( BW4 &gt; 0, BW4 - BC4, "n/a" )</f>
        <v>n/a</v>
      </c>
      <c r="CP4" s="46" t="str">
        <f t="shared" si="5"/>
        <v>n/a</v>
      </c>
      <c r="CQ4" s="46" t="str">
        <f t="shared" si="5"/>
        <v>n/a</v>
      </c>
      <c r="CR4" s="46" t="str">
        <f t="shared" si="5"/>
        <v>n/a</v>
      </c>
      <c r="CS4" s="46" t="str">
        <f t="shared" si="5"/>
        <v>n/a</v>
      </c>
      <c r="CT4" s="46" t="str">
        <f t="shared" si="5"/>
        <v>n/a</v>
      </c>
      <c r="CU4" s="267" t="str">
        <f t="shared" si="5"/>
        <v>n/a</v>
      </c>
      <c r="CV4" s="228" t="s">
        <v>4</v>
      </c>
      <c r="CW4" s="37" t="e">
        <f t="shared" ref="CW4:CW20" si="6">RANK(CE4,CE$4:CE$20,TRUE)</f>
        <v>#VALUE!</v>
      </c>
      <c r="CX4" s="37" t="e">
        <f t="shared" ref="CX4:CX20" si="7">RANK(CF4,CF$4:CF$20,TRUE)</f>
        <v>#VALUE!</v>
      </c>
      <c r="CY4" s="37" t="e">
        <f t="shared" ref="CY4:CY20" si="8">RANK(CG4,CG$4:CG$20,TRUE)</f>
        <v>#VALUE!</v>
      </c>
      <c r="CZ4" s="37" t="e">
        <f t="shared" ref="CZ4:CZ20" si="9">RANK(CH4,CH$4:CH$20,TRUE)</f>
        <v>#VALUE!</v>
      </c>
      <c r="DA4" s="37" t="e">
        <f t="shared" ref="DA4:DA20" si="10">RANK(CI4,CI$4:CI$20,TRUE)</f>
        <v>#VALUE!</v>
      </c>
      <c r="DB4" s="37" t="e">
        <f t="shared" ref="DB4:DB20" si="11">RANK(CJ4,CJ$4:CJ$20,TRUE)</f>
        <v>#VALUE!</v>
      </c>
      <c r="DC4" s="37" t="e">
        <f t="shared" ref="DC4:DC20" si="12">RANK(CK4,CK$4:CK$20,TRUE)</f>
        <v>#VALUE!</v>
      </c>
      <c r="DD4" s="40" t="e">
        <f t="shared" ref="DD4:DD20" si="13">RANK(CL4,CL$4:CL$20,TRUE)</f>
        <v>#VALUE!</v>
      </c>
      <c r="DE4" s="672" t="e">
        <f t="shared" ref="DE4:DE20" si="14">RANK(CM4,CM$4:CM$20,TRUE)</f>
        <v>#VALUE!</v>
      </c>
      <c r="DF4" s="37" t="e">
        <f t="shared" ref="DF4:DF20" si="15">RANK(CN4,CN$4:CN$20,TRUE)</f>
        <v>#VALUE!</v>
      </c>
      <c r="DG4" s="37" t="e">
        <f t="shared" ref="DG4:DG20" si="16">RANK(CO4,CO$4:CO$20,TRUE)</f>
        <v>#VALUE!</v>
      </c>
      <c r="DH4" s="37" t="e">
        <f t="shared" ref="DH4:DH20" si="17">RANK(CP4,CP$4:CP$20,TRUE)</f>
        <v>#VALUE!</v>
      </c>
      <c r="DI4" s="37" t="e">
        <f t="shared" ref="DI4:DI20" si="18">RANK(CQ4,CQ$4:CQ$20,TRUE)</f>
        <v>#VALUE!</v>
      </c>
      <c r="DJ4" s="37" t="e">
        <f t="shared" ref="DJ4:DJ20" si="19">RANK(CR4,CR$4:CR$20,TRUE)</f>
        <v>#VALUE!</v>
      </c>
      <c r="DK4" s="37" t="e">
        <f t="shared" ref="DK4:DK20" si="20">RANK(CS4,CS$4:CS$20,TRUE)</f>
        <v>#VALUE!</v>
      </c>
      <c r="DL4" s="37" t="e">
        <f t="shared" ref="DL4:DL20" si="21">RANK(CT4,CT$4:CT$20,TRUE)</f>
        <v>#VALUE!</v>
      </c>
      <c r="DM4" s="40" t="e">
        <f t="shared" ref="DM4:DM20" si="22">RANK(CU4,CU$4:CU$20,TRUE)</f>
        <v>#VALUE!</v>
      </c>
      <c r="DN4" s="381" t="s">
        <v>4</v>
      </c>
      <c r="DO4" s="382" t="str">
        <f t="shared" ref="DO4" si="23">IF( ISERROR(CW4), "n/a", VLOOKUP( CW4, $FQ$4:$FR$23, 2))</f>
        <v>n/a</v>
      </c>
      <c r="DP4" s="312" t="str">
        <f t="shared" ref="DP4" si="24">IF( ISERROR(CX4), "n/a", VLOOKUP( CX4, $FQ$4:$FR$23, 2))</f>
        <v>n/a</v>
      </c>
      <c r="DQ4" s="312" t="str">
        <f t="shared" ref="DQ4" si="25">IF( ISERROR(CY4), "n/a", VLOOKUP( CY4, $FQ$4:$FR$23, 2))</f>
        <v>n/a</v>
      </c>
      <c r="DR4" s="312" t="str">
        <f t="shared" ref="DR4" si="26">IF( ISERROR(CZ4), "n/a", VLOOKUP( CZ4, $FQ$4:$FR$23, 2))</f>
        <v>n/a</v>
      </c>
      <c r="DS4" s="312" t="str">
        <f t="shared" ref="DS4" si="27">IF( ISERROR(DA4), "n/a", VLOOKUP( DA4, $FQ$4:$FR$23, 2))</f>
        <v>n/a</v>
      </c>
      <c r="DT4" s="312" t="str">
        <f t="shared" ref="DT4" si="28">IF( ISERROR(DB4), "n/a", VLOOKUP( DB4, $FQ$4:$FR$23, 2))</f>
        <v>n/a</v>
      </c>
      <c r="DU4" s="312" t="str">
        <f t="shared" ref="DU4:DV4" si="29">IF( ISERROR(DC4), "n/a", VLOOKUP( DC4, $FQ$4:$FR$23, 2))</f>
        <v>n/a</v>
      </c>
      <c r="DV4" s="637" t="str">
        <f t="shared" si="29"/>
        <v>n/a</v>
      </c>
      <c r="DW4" s="636" t="str">
        <f t="shared" ref="DW4" si="30">IF( ISERROR(DE4), "n/a", VLOOKUP( DE4, $FQ$4:$FR$23, 2))</f>
        <v>n/a</v>
      </c>
      <c r="DX4" s="226" t="str">
        <f t="shared" ref="DX4" si="31">IF( ISERROR(DF4), "n/a", VLOOKUP( DF4, $FQ$4:$FR$23, 2))</f>
        <v>n/a</v>
      </c>
      <c r="DY4" s="226" t="str">
        <f t="shared" ref="DY4" si="32">IF( ISERROR(DG4), "n/a", VLOOKUP( DG4, $FQ$4:$FR$23, 2))</f>
        <v>n/a</v>
      </c>
      <c r="DZ4" s="226" t="str">
        <f t="shared" ref="DZ4" si="33">IF( ISERROR(DH4), "n/a", VLOOKUP( DH4, $FQ$4:$FR$23, 2))</f>
        <v>n/a</v>
      </c>
      <c r="EA4" s="226" t="str">
        <f t="shared" ref="EA4" si="34">IF( ISERROR(DI4), "n/a", VLOOKUP( DI4, $FQ$4:$FR$23, 2))</f>
        <v>n/a</v>
      </c>
      <c r="EB4" s="226" t="str">
        <f t="shared" ref="EB4" si="35">IF( ISERROR(DJ4), "n/a", VLOOKUP( DJ4, $FQ$4:$FR$23, 2))</f>
        <v>n/a</v>
      </c>
      <c r="EC4" s="226" t="str">
        <f t="shared" ref="EC4" si="36">IF( ISERROR(DK4), "n/a", VLOOKUP( DK4, $FQ$4:$FR$23, 2))</f>
        <v>n/a</v>
      </c>
      <c r="ED4" s="227" t="str">
        <f t="shared" ref="ED4" si="37">IF( ISERROR(DL4), "n/a", VLOOKUP( DL4, $FQ$4:$FR$23, 2))</f>
        <v>n/a</v>
      </c>
      <c r="EE4" s="631" t="str">
        <f t="shared" ref="EE4" si="38">IF( ISERROR(DM4), "n/a", VLOOKUP( DM4, $FQ$4:$FR$23, 2))</f>
        <v>n/a</v>
      </c>
      <c r="EF4" s="381" t="s">
        <v>4</v>
      </c>
      <c r="EG4" s="526">
        <f>SUM($DO4:DO4)</f>
        <v>0</v>
      </c>
      <c r="EH4" s="527">
        <f>SUM($DO4:DP4)</f>
        <v>0</v>
      </c>
      <c r="EI4" s="527">
        <f>SUM($DO4:DQ4)</f>
        <v>0</v>
      </c>
      <c r="EJ4" s="527">
        <f>SUM($DO4:DR4)</f>
        <v>0</v>
      </c>
      <c r="EK4" s="527">
        <f>SUM($DO4:DS4)</f>
        <v>0</v>
      </c>
      <c r="EL4" s="527">
        <f>SUM($DO4:DT4)</f>
        <v>0</v>
      </c>
      <c r="EM4" s="527">
        <f>SUM($DO4:DU4)</f>
        <v>0</v>
      </c>
      <c r="EN4" s="528">
        <f>SUM($DO4:DV4)</f>
        <v>0</v>
      </c>
      <c r="EO4" s="526">
        <f>SUM($DW4:DW4)</f>
        <v>0</v>
      </c>
      <c r="EP4" s="527">
        <f>SUM($DW4:DX4)</f>
        <v>0</v>
      </c>
      <c r="EQ4" s="527">
        <f>SUM($DW4:DY4)</f>
        <v>0</v>
      </c>
      <c r="ER4" s="527">
        <f>SUM($DW4:DZ4)</f>
        <v>0</v>
      </c>
      <c r="ES4" s="527">
        <f>SUM($DW4:EA4)</f>
        <v>0</v>
      </c>
      <c r="ET4" s="527">
        <f>SUM($DW4:EB4)</f>
        <v>0</v>
      </c>
      <c r="EU4" s="527">
        <f>SUM($DW4:EC4)</f>
        <v>0</v>
      </c>
      <c r="EV4" s="528">
        <f>SUM($DW4:ED4)</f>
        <v>0</v>
      </c>
      <c r="EW4" s="633">
        <f>SUM($DW4:EE4)</f>
        <v>0</v>
      </c>
      <c r="EX4" s="381" t="s">
        <v>4</v>
      </c>
      <c r="EY4" s="36">
        <f t="shared" ref="EY4:EY20" si="39">RANK(EG4,EG$4:EG$20, FALSE )</f>
        <v>9</v>
      </c>
      <c r="EZ4" s="37">
        <f t="shared" ref="EZ4:EZ20" si="40">RANK(EH4,EH$4:EH$20, FALSE )</f>
        <v>12</v>
      </c>
      <c r="FA4" s="37">
        <f t="shared" ref="FA4:FA20" si="41">RANK(EI4,EI$4:EI$20, FALSE )</f>
        <v>13</v>
      </c>
      <c r="FB4" s="37">
        <f t="shared" ref="FB4:FB20" si="42">RANK(EJ4,EJ$4:EJ$20, FALSE )</f>
        <v>14</v>
      </c>
      <c r="FC4" s="37">
        <f t="shared" ref="FC4:FC20" si="43">RANK(EK4,EK$4:EK$20, FALSE )</f>
        <v>14</v>
      </c>
      <c r="FD4" s="37">
        <f t="shared" ref="FD4:FD20" si="44">RANK(EL4,EL$4:EL$20, FALSE )</f>
        <v>14</v>
      </c>
      <c r="FE4" s="37">
        <f t="shared" ref="FE4:FE20" si="45">RANK(EM4,EM$4:EM$20, FALSE )</f>
        <v>14</v>
      </c>
      <c r="FF4" s="40">
        <f t="shared" ref="FF4:FF20" si="46">RANK(EN4,EN$4:EN$20, FALSE )</f>
        <v>14</v>
      </c>
      <c r="FG4" s="36">
        <f t="shared" ref="FG4:FG20" si="47">RANK(EO4,EO$4:EO$20, FALSE )</f>
        <v>2</v>
      </c>
      <c r="FH4" s="37">
        <f t="shared" ref="FH4:FH20" si="48">RANK(EP4,EP$4:EP$20, FALSE )</f>
        <v>2</v>
      </c>
      <c r="FI4" s="37">
        <f t="shared" ref="FI4:FI20" si="49">RANK(EQ4,EQ$4:EQ$20, FALSE )</f>
        <v>2</v>
      </c>
      <c r="FJ4" s="37">
        <f t="shared" ref="FJ4:FJ20" si="50">RANK(ER4,ER$4:ER$20, FALSE )</f>
        <v>2</v>
      </c>
      <c r="FK4" s="37">
        <f t="shared" ref="FK4:FK20" si="51">RANK(ES4,ES$4:ES$20, FALSE )</f>
        <v>2</v>
      </c>
      <c r="FL4" s="37">
        <f t="shared" ref="FL4:FL20" si="52">RANK(ET4,ET$4:ET$20, FALSE )</f>
        <v>2</v>
      </c>
      <c r="FM4" s="37">
        <f t="shared" ref="FM4:FM20" si="53">RANK(EU4,EU$4:EU$20, FALSE )</f>
        <v>2</v>
      </c>
      <c r="FN4" s="40">
        <f t="shared" ref="FN4:FN20" si="54">RANK(EV4,EV$4:EV$20, FALSE )</f>
        <v>2</v>
      </c>
      <c r="FO4" s="638">
        <f t="shared" ref="FO4:FO20" si="55">RANK(EW4,EW$4:EW$20, FALSE )</f>
        <v>2</v>
      </c>
      <c r="FP4" s="29"/>
      <c r="FQ4" s="235">
        <v>1</v>
      </c>
      <c r="FR4" s="235">
        <v>8</v>
      </c>
    </row>
    <row r="5" spans="1:174" ht="13.5" thickBot="1" x14ac:dyDescent="0.25">
      <c r="A5" s="212" t="s">
        <v>29</v>
      </c>
      <c r="B5" s="561">
        <f>VLOOKUP($A5,RawData!$X:$AQ,9,FALSE)</f>
        <v>42.07692307692308</v>
      </c>
      <c r="C5" s="477">
        <f>IF(ISERROR(VLOOKUP($A5&amp;TEXT(C$3,"0"),RawData!$D$1:$P$436,13,FALSE)),0,VLOOKUP($A5&amp;TEXT(C$3,"0"),RawData!$D$1:$P$436,13,FALSE))</f>
        <v>46</v>
      </c>
      <c r="D5" s="336">
        <f>IF(ISERROR(VLOOKUP($A5&amp;TEXT(D$3,"0"),RawData!$D$1:$P$436,13,FALSE)),0,VLOOKUP($A5&amp;TEXT(D$3,"0"),RawData!$D$1:$P$436,13,FALSE))</f>
        <v>46</v>
      </c>
      <c r="E5" s="336">
        <f>IF(ISERROR(VLOOKUP($A5&amp;TEXT(E$3,"0"),RawData!$D$1:$P$436,13,FALSE)),0,VLOOKUP($A5&amp;TEXT(E$3,"0"),RawData!$D$1:$P$436,13,FALSE))</f>
        <v>47</v>
      </c>
      <c r="F5" s="336">
        <f>IF(ISERROR(VLOOKUP($A5&amp;TEXT(F$3,"0"),RawData!$D$1:$P$436,13,FALSE)),0,VLOOKUP($A5&amp;TEXT(F$3,"0"),RawData!$D$1:$P$436,13,FALSE))</f>
        <v>49</v>
      </c>
      <c r="G5" s="336">
        <f>IF(ISERROR(VLOOKUP($A5&amp;TEXT(G$3,"0"),RawData!$D$1:$P$436,13,FALSE)),0,VLOOKUP($A5&amp;TEXT(G$3,"0"),RawData!$D$1:$P$436,13,FALSE))</f>
        <v>42</v>
      </c>
      <c r="H5" s="336">
        <f>IF(ISERROR(VLOOKUP($A5&amp;TEXT(H$3,"0"),RawData!$D$1:$P$436,13,FALSE)),0,VLOOKUP($A5&amp;TEXT(H$3,"0"),RawData!$D$1:$P$436,13,FALSE))</f>
        <v>41</v>
      </c>
      <c r="I5" s="336">
        <f>IF(ISERROR(VLOOKUP($A5&amp;TEXT(I$3,"0"),RawData!$D$1:$P$436,13,FALSE)),0,VLOOKUP($A5&amp;TEXT(I$3,"0"),RawData!$D$1:$P$436,13,FALSE))</f>
        <v>46</v>
      </c>
      <c r="J5" s="336">
        <f>IF(ISERROR(VLOOKUP($A5&amp;TEXT(J$3,"0"),RawData!$D$1:$P$436,13,FALSE)),0,VLOOKUP($A5&amp;TEXT(J$3,"0"),RawData!$D$1:$P$436,13,FALSE))</f>
        <v>44</v>
      </c>
      <c r="K5" s="556">
        <f>IF(ISERROR(VLOOKUP($A5&amp;TEXT(K$3,"0"),RawData!$D$1:$P$436,13,FALSE)),0,VLOOKUP($A5&amp;TEXT(K$3,"0"),RawData!$D$1:$P$436,13,FALSE))</f>
        <v>41</v>
      </c>
      <c r="L5" s="556">
        <f>IF(ISERROR(VLOOKUP($A5&amp;TEXT(L$3,"0"),RawData!$D$1:$P$436,13,FALSE)),0,VLOOKUP($A5&amp;TEXT(L$3,"0"),RawData!$D$1:$P$436,13,FALSE))</f>
        <v>0</v>
      </c>
      <c r="M5" s="556">
        <f>IF(ISERROR(VLOOKUP($A5&amp;TEXT(M$3,"0"),RawData!$D$1:$P$436,13,FALSE)),0,VLOOKUP($A5&amp;TEXT(M$3,"0"),RawData!$D$1:$P$436,13,FALSE))</f>
        <v>0</v>
      </c>
      <c r="N5" s="556">
        <f>IF(ISERROR(VLOOKUP($A5&amp;TEXT(N$3,"0"),RawData!$D$1:$P$436,13,FALSE)),0,VLOOKUP($A5&amp;TEXT(N$3,"0"),RawData!$D$1:$P$436,13,FALSE))</f>
        <v>0</v>
      </c>
      <c r="O5" s="556">
        <f>IF(ISERROR(VLOOKUP($A5&amp;TEXT(O$3,"0"),RawData!$D$1:$P$436,13,FALSE)),0,VLOOKUP($A5&amp;TEXT(O$3,"0"),RawData!$D$1:$P$436,13,FALSE))</f>
        <v>0</v>
      </c>
      <c r="P5" s="556">
        <f>IF(ISERROR(VLOOKUP($A5&amp;TEXT(P$3,"0"),RawData!$D$1:$P$436,13,FALSE)),0,VLOOKUP($A5&amp;TEXT(P$3,"0"),RawData!$D$1:$P$436,13,FALSE))</f>
        <v>0</v>
      </c>
      <c r="Q5" s="556">
        <f>IF(ISERROR(VLOOKUP($A5&amp;TEXT(Q$3,"0"),RawData!$D$1:$P$436,13,FALSE)),0,VLOOKUP($A5&amp;TEXT(Q$3,"0"),RawData!$D$1:$P$436,13,FALSE))</f>
        <v>0</v>
      </c>
      <c r="R5" s="556">
        <f>IF(ISERROR(VLOOKUP($A5&amp;TEXT(R$3,"0"),RawData!$D$1:$P$436,13,FALSE)),0,VLOOKUP($A5&amp;TEXT(R$3,"0"),RawData!$D$1:$P$436,13,FALSE))</f>
        <v>0</v>
      </c>
      <c r="S5" s="14">
        <f>IF(ISERROR(VLOOKUP($A5&amp;TEXT(S$3,"0"),RawData!$D$1:$P$436,13,FALSE)),0,VLOOKUP($A5&amp;TEXT(S$3,"0"),RawData!$D$1:$P$436,13,FALSE))</f>
        <v>0</v>
      </c>
      <c r="T5" s="36">
        <v>-49</v>
      </c>
      <c r="U5" s="37">
        <v>-47</v>
      </c>
      <c r="V5" s="37"/>
      <c r="W5" s="40"/>
      <c r="X5" s="13">
        <f t="shared" ref="X5:X20" si="56">COUNTIF(C5:S5,"&gt;" &amp; 0)</f>
        <v>9</v>
      </c>
      <c r="Y5" s="38">
        <f t="shared" ref="Y5:Y20" si="57">COUNTIF(C5:S5,"&gt;" &amp; 0) - COUNTIF(T5:W5,"&lt;" &amp; 0)</f>
        <v>7</v>
      </c>
      <c r="Z5" s="54">
        <f t="shared" ref="Z5:Z32" si="58">B5</f>
        <v>42.07692307692308</v>
      </c>
      <c r="AA5" s="55">
        <f>(Z5*2+C5)/3</f>
        <v>43.384615384615387</v>
      </c>
      <c r="AB5" s="55">
        <f>(C5+D5+Z5)/3</f>
        <v>44.692307692307701</v>
      </c>
      <c r="AC5" s="55">
        <f>AVERAGE(C5:E5)</f>
        <v>46.333333333333336</v>
      </c>
      <c r="AD5" s="55">
        <f>SUM(C5:F5,T5)/3</f>
        <v>46.333333333333336</v>
      </c>
      <c r="AE5" s="55">
        <f>SUM(C5:G5,T5)/4</f>
        <v>45.25</v>
      </c>
      <c r="AF5" s="55">
        <f>SUM(C5:H5,T5)/5</f>
        <v>44.4</v>
      </c>
      <c r="AG5" s="675">
        <f>SUM(C5:I5,T5)/6</f>
        <v>44.666666666666664</v>
      </c>
      <c r="AH5" s="674">
        <f>SUM(C5:J5,T5:U5)/6</f>
        <v>44.166666666666664</v>
      </c>
      <c r="AI5" s="674">
        <f>SUM(C5:K5,T5:U5)/7</f>
        <v>43.714285714285715</v>
      </c>
      <c r="AJ5" s="52"/>
      <c r="AK5" s="52"/>
      <c r="AL5" s="52"/>
      <c r="AM5" s="52"/>
      <c r="AN5" s="52"/>
      <c r="AO5" s="52"/>
      <c r="AP5" s="52"/>
      <c r="AQ5" s="52"/>
      <c r="AR5" s="137"/>
      <c r="AS5" s="382">
        <f t="shared" ref="AS5:AS20" si="59">ROUND((Z5 - 35) * $B$1,1)</f>
        <v>7.1</v>
      </c>
      <c r="AT5" s="234">
        <f t="shared" ref="AT5:AT20" si="60">ROUND((AA5 - 35) * $B$1,1)</f>
        <v>8.4</v>
      </c>
      <c r="AU5" s="234">
        <f t="shared" ref="AU5:AU20" si="61">ROUND((AB5 - 35) * $B$1,1)</f>
        <v>9.6999999999999993</v>
      </c>
      <c r="AV5" s="234">
        <f t="shared" ref="AV5:AV20" si="62">ROUND((AC5 - 35) * $B$1,1)</f>
        <v>11.3</v>
      </c>
      <c r="AW5" s="234">
        <f t="shared" ref="AW5:AW20" si="63">ROUND((AD5 - 35) * $B$1,1)</f>
        <v>11.3</v>
      </c>
      <c r="AX5" s="234">
        <f t="shared" ref="AX5:AX20" si="64">ROUND((AE5 - 35) * $B$1,1)</f>
        <v>10.3</v>
      </c>
      <c r="AY5" s="234">
        <f t="shared" ref="AY5:AY20" si="65">ROUND((AF5 - 35) * $B$1,1)</f>
        <v>9.4</v>
      </c>
      <c r="AZ5" s="234">
        <f t="shared" ref="AZ5:AZ20" si="66">ROUND((AG5 - 35) * $B$1,1)</f>
        <v>9.6999999999999993</v>
      </c>
      <c r="BA5" s="234">
        <f t="shared" ref="BA5:BA20" si="67">ROUND((AH5 - 35) * $B$1,1)</f>
        <v>9.1999999999999993</v>
      </c>
      <c r="BB5" s="234">
        <f t="shared" ref="BB5:BB20" si="68">ROUND((AI5 - 35) * $B$1,1)</f>
        <v>8.6999999999999993</v>
      </c>
      <c r="BC5" s="234">
        <f t="shared" ref="BC5:BC20" si="69">ROUND((AJ5 - 35) * $B$1,1)</f>
        <v>-35</v>
      </c>
      <c r="BD5" s="234">
        <f t="shared" ref="BD5:BD20" si="70">ROUND((AK5 - 35) * $B$1,1)</f>
        <v>-35</v>
      </c>
      <c r="BE5" s="234">
        <f t="shared" ref="BE5:BE20" si="71">ROUND((AL5 - 35) * $B$1,1)</f>
        <v>-35</v>
      </c>
      <c r="BF5" s="234">
        <f t="shared" ref="BF5:BF20" si="72">ROUND((AM5 - 35) * $B$1,1)</f>
        <v>-35</v>
      </c>
      <c r="BG5" s="234">
        <f t="shared" ref="BG5:BG20" si="73">ROUND((AN5 - 35) * $B$1,1)</f>
        <v>-35</v>
      </c>
      <c r="BH5" s="234">
        <f t="shared" ref="BH5:BH20" si="74">ROUND((AO5 - 35) * $B$1,1)</f>
        <v>-35</v>
      </c>
      <c r="BI5" s="234">
        <f t="shared" ref="BI5:BI20" si="75">ROUND((AP5 - 35) * $B$1,1)</f>
        <v>-35</v>
      </c>
      <c r="BJ5" s="234">
        <f t="shared" ref="BJ5:BJ20" si="76">ROUND((AQ5 - 35) * $B$1,1)</f>
        <v>-35</v>
      </c>
      <c r="BK5" s="385">
        <f t="shared" ref="BK5:BK20" si="77">ROUND((AR5 - 35) * $B$1,1)</f>
        <v>-35</v>
      </c>
      <c r="BL5" s="45" t="s">
        <v>4</v>
      </c>
      <c r="BM5" s="768">
        <f>IF(ISERROR(VLOOKUP($A5&amp;TEXT(BM$3,"0"),RawData!$D$1:$O$297,12,FALSE)),0,VLOOKUP($A5&amp;TEXT(BM$3,"0"),RawData!$D$1:$O$297,12,FALSE))</f>
        <v>47</v>
      </c>
      <c r="BN5" s="768">
        <f>IF(ISERROR(VLOOKUP($A5&amp;TEXT(BN$3,"0"),RawData!$D$1:$O$297,12,FALSE)),0,VLOOKUP($A5&amp;TEXT(BN$3,"0"),RawData!$D$1:$O$297,12,FALSE))</f>
        <v>46</v>
      </c>
      <c r="BO5" s="768">
        <f>IF(ISERROR(VLOOKUP($A5&amp;TEXT(BO$3,"0"),RawData!$D$1:$O$297,12,FALSE)),0,VLOOKUP($A5&amp;TEXT(BO$3,"0"),RawData!$D$1:$O$297,12,FALSE))</f>
        <v>47</v>
      </c>
      <c r="BP5" s="768">
        <f>IF(ISERROR(VLOOKUP($A5&amp;TEXT(BP$3,"0"),RawData!$D$1:$O$297,12,FALSE)),0,VLOOKUP($A5&amp;TEXT(BP$3,"0"),RawData!$D$1:$O$297,12,FALSE))</f>
        <v>51</v>
      </c>
      <c r="BQ5" s="768">
        <f>IF(ISERROR(VLOOKUP($A5&amp;TEXT(BQ$3,"0"),RawData!$D$1:$O$297,12,FALSE)),0,VLOOKUP($A5&amp;TEXT(BQ$3,"0"),RawData!$D$1:$O$297,12,FALSE))</f>
        <v>42</v>
      </c>
      <c r="BR5" s="768">
        <f>IF(ISERROR(VLOOKUP($A5&amp;TEXT(BR$3,"0"),RawData!$D$1:$O$297,12,FALSE)),0,VLOOKUP($A5&amp;TEXT(BR$3,"0"),RawData!$D$1:$O$297,12,FALSE))</f>
        <v>41</v>
      </c>
      <c r="BS5" s="768">
        <f>IF(ISERROR(VLOOKUP($A5&amp;TEXT(BS$3,"0"),RawData!$D$1:$O$297,12,FALSE)),0,VLOOKUP($A5&amp;TEXT(BS$3,"0"),RawData!$D$1:$O$297,12,FALSE))</f>
        <v>46</v>
      </c>
      <c r="BT5" s="768">
        <f>IF(ISERROR(VLOOKUP($A5&amp;TEXT(BT$3,"0"),RawData!$D$1:$O$297,12,FALSE)),0,VLOOKUP($A5&amp;TEXT(BT$3,"0"),RawData!$D$1:$O$297,12,FALSE))</f>
        <v>44</v>
      </c>
      <c r="BU5" s="768">
        <f>IF(ISERROR(VLOOKUP($A5&amp;TEXT(BU$3,"0"),RawData!$D$1:$O$297,12,FALSE)),0,VLOOKUP($A5&amp;TEXT(BU$3,"0"),RawData!$D$1:$O$297,12,FALSE))</f>
        <v>41</v>
      </c>
      <c r="BV5" s="768">
        <f>IF(ISERROR(VLOOKUP($A5&amp;TEXT(BV$3,"0"),RawData!$D$1:$O$297,12,FALSE)),0,VLOOKUP($A5&amp;TEXT(BV$3,"0"),RawData!$D$1:$O$297,12,FALSE))</f>
        <v>0</v>
      </c>
      <c r="BW5" s="768">
        <f>IF(ISERROR(VLOOKUP($A5&amp;TEXT(BW$3,"0"),RawData!$D$1:$O$297,12,FALSE)),0,VLOOKUP($A5&amp;TEXT(BW$3,"0"),RawData!$D$1:$O$297,12,FALSE))</f>
        <v>0</v>
      </c>
      <c r="BX5" s="768">
        <f>IF(ISERROR(VLOOKUP($A5&amp;TEXT(BX$3,"0"),RawData!$D$1:$O$297,12,FALSE)),0,VLOOKUP($A5&amp;TEXT(BX$3,"0"),RawData!$D$1:$O$297,12,FALSE))</f>
        <v>0</v>
      </c>
      <c r="BY5" s="768">
        <f>IF(ISERROR(VLOOKUP($A5&amp;TEXT(BY$3,"0"),RawData!$D$1:$O$297,12,FALSE)),0,VLOOKUP($A5&amp;TEXT(BY$3,"0"),RawData!$D$1:$O$297,12,FALSE))</f>
        <v>0</v>
      </c>
      <c r="BZ5" s="768">
        <f>IF(ISERROR(VLOOKUP($A5&amp;TEXT(BZ$3,"0"),RawData!$D$1:$O$297,12,FALSE)),0,VLOOKUP($A5&amp;TEXT(BZ$3,"0"),RawData!$D$1:$O$297,12,FALSE))</f>
        <v>0</v>
      </c>
      <c r="CA5" s="768">
        <f>IF(ISERROR(VLOOKUP($A5&amp;TEXT(CA$3,"0"),RawData!$D$1:$O$297,12,FALSE)),0,VLOOKUP($A5&amp;TEXT(CA$3,"0"),RawData!$D$1:$O$297,12,FALSE))</f>
        <v>0</v>
      </c>
      <c r="CB5" s="768">
        <f>IF(ISERROR(VLOOKUP($A5&amp;TEXT(CB$3,"0"),RawData!$D$1:$O$297,12,FALSE)),0,VLOOKUP($A5&amp;TEXT(CB$3,"0"),RawData!$D$1:$O$297,12,FALSE))</f>
        <v>0</v>
      </c>
      <c r="CC5" s="769">
        <f>IF(ISERROR(VLOOKUP($A5&amp;TEXT(CC$3,"0"),RawData!$D$1:$O$297,12,FALSE)),0,VLOOKUP($A5&amp;TEXT(CC$3,"0"),RawData!$D$1:$O$297,12,FALSE))</f>
        <v>0</v>
      </c>
      <c r="CD5" s="45" t="s">
        <v>4</v>
      </c>
      <c r="CE5" s="46">
        <f t="shared" ref="CE5:CE20" si="78">IF( BM5 &gt; 0, BM5 - AS5, "n/a" )</f>
        <v>39.9</v>
      </c>
      <c r="CF5" s="46">
        <f t="shared" ref="CF5:CF20" si="79">IF( BN5 &gt; 0, BN5 - AT5, "n/a" )</f>
        <v>37.6</v>
      </c>
      <c r="CG5" s="46">
        <f t="shared" ref="CG5:CG20" si="80">IF( BO5 &gt; 0, BO5 - AU5, "n/a" )</f>
        <v>37.299999999999997</v>
      </c>
      <c r="CH5" s="46">
        <f t="shared" ref="CH5:CH20" si="81">IF( BP5 &gt; 0, BP5 - AV5, "n/a" )</f>
        <v>39.700000000000003</v>
      </c>
      <c r="CI5" s="46">
        <f t="shared" ref="CI5:CI20" si="82">IF( BQ5 &gt; 0, BQ5 - AW5, "n/a" )</f>
        <v>30.7</v>
      </c>
      <c r="CJ5" s="46">
        <f t="shared" ref="CJ5:CJ20" si="83">IF( BR5 &gt; 0, BR5 - AX5, "n/a" )</f>
        <v>30.7</v>
      </c>
      <c r="CK5" s="46">
        <f t="shared" ref="CK5:CK20" si="84">IF( BS5 &gt; 0, BS5 - AY5, "n/a" )</f>
        <v>36.6</v>
      </c>
      <c r="CL5" s="140">
        <f t="shared" ref="CL5:CL20" si="85">IF( BT5 &gt; 0, BT5 - AZ5, "n/a" )</f>
        <v>34.299999999999997</v>
      </c>
      <c r="CM5" s="673">
        <f t="shared" ref="CM5:CM20" si="86">IF( BU5 &gt; 0, BU5 - BA5, "n/a" )</f>
        <v>31.8</v>
      </c>
      <c r="CN5" s="46" t="str">
        <f t="shared" ref="CN5:CN20" si="87">IF( BV5 &gt; 0, BV5 - BB5, "n/a" )</f>
        <v>n/a</v>
      </c>
      <c r="CO5" s="46" t="str">
        <f t="shared" ref="CO5:CO20" si="88">IF( BW5 &gt; 0, BW5 - BC5, "n/a" )</f>
        <v>n/a</v>
      </c>
      <c r="CP5" s="46" t="str">
        <f t="shared" ref="CP5:CP20" si="89">IF( BX5 &gt; 0, BX5 - BD5, "n/a" )</f>
        <v>n/a</v>
      </c>
      <c r="CQ5" s="46" t="str">
        <f t="shared" ref="CQ5:CQ20" si="90">IF( BY5 &gt; 0, BY5 - BE5, "n/a" )</f>
        <v>n/a</v>
      </c>
      <c r="CR5" s="46" t="str">
        <f t="shared" ref="CR5:CR20" si="91">IF( BZ5 &gt; 0, BZ5 - BF5, "n/a" )</f>
        <v>n/a</v>
      </c>
      <c r="CS5" s="46" t="str">
        <f t="shared" ref="CS5:CS20" si="92">IF( CA5 &gt; 0, CA5 - BG5, "n/a" )</f>
        <v>n/a</v>
      </c>
      <c r="CT5" s="46" t="str">
        <f t="shared" ref="CT5:CT20" si="93">IF( CB5 &gt; 0, CB5 - BH5, "n/a" )</f>
        <v>n/a</v>
      </c>
      <c r="CU5" s="267" t="str">
        <f t="shared" ref="CU5:CU20" si="94">IF( CC5 &gt; 0, CC5 - BI5, "n/a" )</f>
        <v>n/a</v>
      </c>
      <c r="CV5" s="228" t="s">
        <v>4</v>
      </c>
      <c r="CW5" s="37">
        <f t="shared" si="6"/>
        <v>12</v>
      </c>
      <c r="CX5" s="37">
        <f t="shared" si="7"/>
        <v>8</v>
      </c>
      <c r="CY5" s="37">
        <f t="shared" si="8"/>
        <v>7</v>
      </c>
      <c r="CZ5" s="37">
        <f t="shared" si="9"/>
        <v>10</v>
      </c>
      <c r="DA5" s="37">
        <f t="shared" si="10"/>
        <v>2</v>
      </c>
      <c r="DB5" s="37">
        <f t="shared" si="11"/>
        <v>1</v>
      </c>
      <c r="DC5" s="37">
        <f t="shared" si="12"/>
        <v>8</v>
      </c>
      <c r="DD5" s="40">
        <f t="shared" si="13"/>
        <v>4</v>
      </c>
      <c r="DE5" s="672">
        <f t="shared" si="14"/>
        <v>1</v>
      </c>
      <c r="DF5" s="37" t="e">
        <f t="shared" si="15"/>
        <v>#VALUE!</v>
      </c>
      <c r="DG5" s="37" t="e">
        <f t="shared" si="16"/>
        <v>#VALUE!</v>
      </c>
      <c r="DH5" s="37" t="e">
        <f t="shared" si="17"/>
        <v>#VALUE!</v>
      </c>
      <c r="DI5" s="37" t="e">
        <f t="shared" si="18"/>
        <v>#VALUE!</v>
      </c>
      <c r="DJ5" s="37" t="e">
        <f t="shared" si="19"/>
        <v>#VALUE!</v>
      </c>
      <c r="DK5" s="37" t="e">
        <f t="shared" si="20"/>
        <v>#VALUE!</v>
      </c>
      <c r="DL5" s="37" t="e">
        <f t="shared" si="21"/>
        <v>#VALUE!</v>
      </c>
      <c r="DM5" s="40" t="e">
        <f t="shared" si="22"/>
        <v>#VALUE!</v>
      </c>
      <c r="DN5" s="381" t="s">
        <v>4</v>
      </c>
      <c r="DO5" s="382">
        <f t="shared" ref="DO5:DO20" si="95">IF( ISERROR(CW5), "n/a", VLOOKUP( CW5, $FQ$4:$FR$23, 2))</f>
        <v>0</v>
      </c>
      <c r="DP5" s="312">
        <f t="shared" ref="DP5:DP20" si="96">IF( ISERROR(CX5), "n/a", VLOOKUP( CX5, $FQ$4:$FR$23, 2))</f>
        <v>1</v>
      </c>
      <c r="DQ5" s="312">
        <f t="shared" ref="DQ5:DQ20" si="97">IF( ISERROR(CY5), "n/a", VLOOKUP( CY5, $FQ$4:$FR$23, 2))</f>
        <v>2</v>
      </c>
      <c r="DR5" s="312">
        <f t="shared" ref="DR5:DR20" si="98">IF( ISERROR(CZ5), "n/a", VLOOKUP( CZ5, $FQ$4:$FR$23, 2))</f>
        <v>0</v>
      </c>
      <c r="DS5" s="312">
        <f t="shared" ref="DS5:DS20" si="99">IF( ISERROR(DA5), "n/a", VLOOKUP( DA5, $FQ$4:$FR$23, 2))</f>
        <v>7</v>
      </c>
      <c r="DT5" s="312">
        <f t="shared" ref="DT5:DT20" si="100">IF( ISERROR(DB5), "n/a", VLOOKUP( DB5, $FQ$4:$FR$23, 2))</f>
        <v>8</v>
      </c>
      <c r="DU5" s="312">
        <f t="shared" ref="DU5:DU20" si="101">IF( ISERROR(DC5), "n/a", VLOOKUP( DC5, $FQ$4:$FR$23, 2))</f>
        <v>1</v>
      </c>
      <c r="DV5" s="637">
        <f t="shared" ref="DV5:DV20" si="102">IF( ISERROR(DD5), "n/a", VLOOKUP( DD5, $FQ$4:$FR$23, 2))</f>
        <v>5</v>
      </c>
      <c r="DW5" s="636">
        <f t="shared" ref="DW5:DW20" si="103">IF( ISERROR(DE5), "n/a", VLOOKUP( DE5, $FQ$4:$FR$23, 2))</f>
        <v>8</v>
      </c>
      <c r="DX5" s="226" t="str">
        <f t="shared" ref="DX5:DX20" si="104">IF( ISERROR(DF5), "n/a", VLOOKUP( DF5, $FQ$4:$FR$23, 2))</f>
        <v>n/a</v>
      </c>
      <c r="DY5" s="226" t="str">
        <f t="shared" ref="DY5:DY20" si="105">IF( ISERROR(DG5), "n/a", VLOOKUP( DG5, $FQ$4:$FR$23, 2))</f>
        <v>n/a</v>
      </c>
      <c r="DZ5" s="226" t="str">
        <f t="shared" ref="DZ5:DZ20" si="106">IF( ISERROR(DH5), "n/a", VLOOKUP( DH5, $FQ$4:$FR$23, 2))</f>
        <v>n/a</v>
      </c>
      <c r="EA5" s="226" t="str">
        <f t="shared" ref="EA5:EA20" si="107">IF( ISERROR(DI5), "n/a", VLOOKUP( DI5, $FQ$4:$FR$23, 2))</f>
        <v>n/a</v>
      </c>
      <c r="EB5" s="226" t="str">
        <f t="shared" ref="EB5:EB20" si="108">IF( ISERROR(DJ5), "n/a", VLOOKUP( DJ5, $FQ$4:$FR$23, 2))</f>
        <v>n/a</v>
      </c>
      <c r="EC5" s="226" t="str">
        <f t="shared" ref="EC5:EC20" si="109">IF( ISERROR(DK5), "n/a", VLOOKUP( DK5, $FQ$4:$FR$23, 2))</f>
        <v>n/a</v>
      </c>
      <c r="ED5" s="227" t="str">
        <f t="shared" ref="ED5:ED20" si="110">IF( ISERROR(DL5), "n/a", VLOOKUP( DL5, $FQ$4:$FR$23, 2))</f>
        <v>n/a</v>
      </c>
      <c r="EE5" s="631" t="str">
        <f t="shared" ref="EE5:EE20" si="111">IF( ISERROR(DM5), "n/a", VLOOKUP( DM5, $FQ$4:$FR$23, 2))</f>
        <v>n/a</v>
      </c>
      <c r="EF5" s="381" t="s">
        <v>4</v>
      </c>
      <c r="EG5" s="526">
        <f>SUM($DO5:DO5)</f>
        <v>0</v>
      </c>
      <c r="EH5" s="527">
        <f>SUM($DO5:DP5)</f>
        <v>1</v>
      </c>
      <c r="EI5" s="527">
        <f>SUM($DO5:DQ5)</f>
        <v>3</v>
      </c>
      <c r="EJ5" s="527">
        <f>SUM($DO5:DR5)</f>
        <v>3</v>
      </c>
      <c r="EK5" s="527">
        <f>SUM($DO5:DS5)</f>
        <v>10</v>
      </c>
      <c r="EL5" s="527">
        <f>SUM($DO5:DT5)</f>
        <v>18</v>
      </c>
      <c r="EM5" s="527">
        <f>SUM($DO5:DU5)</f>
        <v>19</v>
      </c>
      <c r="EN5" s="528">
        <f>SUM($DO5:DV5)</f>
        <v>24</v>
      </c>
      <c r="EO5" s="526">
        <f>SUM($DW5:DW5)</f>
        <v>8</v>
      </c>
      <c r="EP5" s="527">
        <f>SUM($DW5:DX5)</f>
        <v>8</v>
      </c>
      <c r="EQ5" s="527">
        <f>SUM($DW5:DY5)</f>
        <v>8</v>
      </c>
      <c r="ER5" s="527">
        <f>SUM($DW5:DZ5)</f>
        <v>8</v>
      </c>
      <c r="ES5" s="527">
        <f>SUM($DW5:EA5)</f>
        <v>8</v>
      </c>
      <c r="ET5" s="527">
        <f>SUM($DW5:EB5)</f>
        <v>8</v>
      </c>
      <c r="EU5" s="527">
        <f>SUM($DW5:EC5)</f>
        <v>8</v>
      </c>
      <c r="EV5" s="528">
        <f>SUM($DW5:ED5)</f>
        <v>8</v>
      </c>
      <c r="EW5" s="633">
        <f>SUM($DW5:EE5)</f>
        <v>8</v>
      </c>
      <c r="EX5" s="381" t="s">
        <v>4</v>
      </c>
      <c r="EY5" s="36">
        <f t="shared" si="39"/>
        <v>9</v>
      </c>
      <c r="EZ5" s="37">
        <f t="shared" si="40"/>
        <v>10</v>
      </c>
      <c r="FA5" s="37">
        <f t="shared" si="41"/>
        <v>11</v>
      </c>
      <c r="FB5" s="37">
        <f t="shared" si="42"/>
        <v>12</v>
      </c>
      <c r="FC5" s="37">
        <f t="shared" si="43"/>
        <v>12</v>
      </c>
      <c r="FD5" s="37">
        <f t="shared" si="44"/>
        <v>5</v>
      </c>
      <c r="FE5" s="37">
        <f t="shared" si="45"/>
        <v>8</v>
      </c>
      <c r="FF5" s="40">
        <f t="shared" si="46"/>
        <v>7</v>
      </c>
      <c r="FG5" s="36">
        <f t="shared" si="47"/>
        <v>1</v>
      </c>
      <c r="FH5" s="37">
        <f t="shared" si="48"/>
        <v>1</v>
      </c>
      <c r="FI5" s="37">
        <f t="shared" si="49"/>
        <v>1</v>
      </c>
      <c r="FJ5" s="37">
        <f t="shared" si="50"/>
        <v>1</v>
      </c>
      <c r="FK5" s="37">
        <f t="shared" si="51"/>
        <v>1</v>
      </c>
      <c r="FL5" s="37">
        <f t="shared" si="52"/>
        <v>1</v>
      </c>
      <c r="FM5" s="37">
        <f t="shared" si="53"/>
        <v>1</v>
      </c>
      <c r="FN5" s="40">
        <f t="shared" si="54"/>
        <v>1</v>
      </c>
      <c r="FO5" s="638">
        <f t="shared" si="55"/>
        <v>1</v>
      </c>
      <c r="FP5" s="29"/>
      <c r="FQ5" s="235">
        <v>2</v>
      </c>
      <c r="FR5" s="235">
        <f t="shared" ref="FR5:FR13" si="112">MAX(FR4-1,0)</f>
        <v>7</v>
      </c>
    </row>
    <row r="6" spans="1:174" ht="13.5" thickBot="1" x14ac:dyDescent="0.25">
      <c r="A6" s="212" t="s">
        <v>129</v>
      </c>
      <c r="B6" s="561">
        <f>VLOOKUP($A6,RawData!$X:$AQ,9,FALSE)</f>
        <v>46.153846153846153</v>
      </c>
      <c r="C6" s="233">
        <f>IF(ISERROR(VLOOKUP($A6&amp;TEXT(C$3,"0"),RawData!$D$1:$P$436,13,FALSE)),0,VLOOKUP($A6&amp;TEXT(C$3,"0"),RawData!$D$1:$P$436,13,FALSE))</f>
        <v>49</v>
      </c>
      <c r="D6" s="12">
        <f>IF(ISERROR(VLOOKUP($A6&amp;TEXT(D$3,"0"),RawData!$D$1:$P$436,13,FALSE)),0,VLOOKUP($A6&amp;TEXT(D$3,"0"),RawData!$D$1:$P$436,13,FALSE))</f>
        <v>52</v>
      </c>
      <c r="E6" s="12">
        <f>IF(ISERROR(VLOOKUP($A6&amp;TEXT(E$3,"0"),RawData!$D$1:$P$436,13,FALSE)),0,VLOOKUP($A6&amp;TEXT(E$3,"0"),RawData!$D$1:$P$436,13,FALSE))</f>
        <v>52</v>
      </c>
      <c r="F6" s="12">
        <f>IF(ISERROR(VLOOKUP($A6&amp;TEXT(F$3,"0"),RawData!$D$1:$P$436,13,FALSE)),0,VLOOKUP($A6&amp;TEXT(F$3,"0"),RawData!$D$1:$P$436,13,FALSE))</f>
        <v>52</v>
      </c>
      <c r="G6" s="12">
        <f>IF(ISERROR(VLOOKUP($A6&amp;TEXT(G$3,"0"),RawData!$D$1:$P$436,13,FALSE)),0,VLOOKUP($A6&amp;TEXT(G$3,"0"),RawData!$D$1:$P$436,13,FALSE))</f>
        <v>46</v>
      </c>
      <c r="H6" s="12">
        <f>IF(ISERROR(VLOOKUP($A6&amp;TEXT(H$3,"0"),RawData!$D$1:$P$436,13,FALSE)),0,VLOOKUP($A6&amp;TEXT(H$3,"0"),RawData!$D$1:$P$436,13,FALSE))</f>
        <v>46</v>
      </c>
      <c r="I6" s="12">
        <f>IF(ISERROR(VLOOKUP($A6&amp;TEXT(I$3,"0"),RawData!$D$1:$P$436,13,FALSE)),0,VLOOKUP($A6&amp;TEXT(I$3,"0"),RawData!$D$1:$P$436,13,FALSE))</f>
        <v>50</v>
      </c>
      <c r="J6" s="12">
        <f>IF(ISERROR(VLOOKUP($A6&amp;TEXT(J$3,"0"),RawData!$D$1:$P$436,13,FALSE)),0,VLOOKUP($A6&amp;TEXT(J$3,"0"),RawData!$D$1:$P$436,13,FALSE))</f>
        <v>50</v>
      </c>
      <c r="K6" s="556">
        <f>IF(ISERROR(VLOOKUP($A6&amp;TEXT(K$3,"0"),RawData!$D$1:$P$436,13,FALSE)),0,VLOOKUP($A6&amp;TEXT(K$3,"0"),RawData!$D$1:$P$436,13,FALSE))</f>
        <v>0</v>
      </c>
      <c r="L6" s="556">
        <f>IF(ISERROR(VLOOKUP($A6&amp;TEXT(L$3,"0"),RawData!$D$1:$P$436,13,FALSE)),0,VLOOKUP($A6&amp;TEXT(L$3,"0"),RawData!$D$1:$P$436,13,FALSE))</f>
        <v>0</v>
      </c>
      <c r="M6" s="556">
        <f>IF(ISERROR(VLOOKUP($A6&amp;TEXT(M$3,"0"),RawData!$D$1:$P$436,13,FALSE)),0,VLOOKUP($A6&amp;TEXT(M$3,"0"),RawData!$D$1:$P$436,13,FALSE))</f>
        <v>0</v>
      </c>
      <c r="N6" s="556">
        <f>IF(ISERROR(VLOOKUP($A6&amp;TEXT(N$3,"0"),RawData!$D$1:$P$436,13,FALSE)),0,VLOOKUP($A6&amp;TEXT(N$3,"0"),RawData!$D$1:$P$436,13,FALSE))</f>
        <v>0</v>
      </c>
      <c r="O6" s="556">
        <f>IF(ISERROR(VLOOKUP($A6&amp;TEXT(O$3,"0"),RawData!$D$1:$P$436,13,FALSE)),0,VLOOKUP($A6&amp;TEXT(O$3,"0"),RawData!$D$1:$P$436,13,FALSE))</f>
        <v>0</v>
      </c>
      <c r="P6" s="556">
        <f>IF(ISERROR(VLOOKUP($A6&amp;TEXT(P$3,"0"),RawData!$D$1:$P$436,13,FALSE)),0,VLOOKUP($A6&amp;TEXT(P$3,"0"),RawData!$D$1:$P$436,13,FALSE))</f>
        <v>0</v>
      </c>
      <c r="Q6" s="556">
        <f>IF(ISERROR(VLOOKUP($A6&amp;TEXT(Q$3,"0"),RawData!$D$1:$P$436,13,FALSE)),0,VLOOKUP($A6&amp;TEXT(Q$3,"0"),RawData!$D$1:$P$436,13,FALSE))</f>
        <v>0</v>
      </c>
      <c r="R6" s="556">
        <f>IF(ISERROR(VLOOKUP($A6&amp;TEXT(R$3,"0"),RawData!$D$1:$P$436,13,FALSE)),0,VLOOKUP($A6&amp;TEXT(R$3,"0"),RawData!$D$1:$P$436,13,FALSE))</f>
        <v>0</v>
      </c>
      <c r="S6" s="14">
        <f>IF(ISERROR(VLOOKUP($A6&amp;TEXT(S$3,"0"),RawData!$D$1:$P$436,13,FALSE)),0,VLOOKUP($A6&amp;TEXT(S$3,"0"),RawData!$D$1:$P$436,13,FALSE))</f>
        <v>0</v>
      </c>
      <c r="T6" s="36">
        <v>-52</v>
      </c>
      <c r="U6" s="37">
        <v>-52</v>
      </c>
      <c r="V6" s="37"/>
      <c r="W6" s="40"/>
      <c r="X6" s="13">
        <f t="shared" si="56"/>
        <v>8</v>
      </c>
      <c r="Y6" s="38">
        <f t="shared" si="57"/>
        <v>6</v>
      </c>
      <c r="Z6" s="54">
        <f t="shared" si="58"/>
        <v>46.153846153846153</v>
      </c>
      <c r="AA6" s="55">
        <f t="shared" ref="AA6:AA32" si="113">(Z6*2+C6)/3</f>
        <v>47.102564102564109</v>
      </c>
      <c r="AB6" s="55">
        <f t="shared" ref="AB6:AB16" si="114">(C6+D6+Z6)/3</f>
        <v>49.051282051282051</v>
      </c>
      <c r="AC6" s="55">
        <f>AVERAGE(C6:E6)</f>
        <v>51</v>
      </c>
      <c r="AD6" s="55">
        <f>SUM(C6:F6,T6)/3</f>
        <v>51</v>
      </c>
      <c r="AE6" s="55">
        <f>SUM(C6:G6,T6)/4</f>
        <v>49.75</v>
      </c>
      <c r="AF6" s="55">
        <f>SUM(C6:H6,T6)/5</f>
        <v>49</v>
      </c>
      <c r="AG6" s="675">
        <f>SUM(C6:I6,T6)/6</f>
        <v>49.166666666666664</v>
      </c>
      <c r="AH6" s="674">
        <f>SUM(C6:J6,T6:U6)/6</f>
        <v>48.833333333333336</v>
      </c>
      <c r="AI6" s="674"/>
      <c r="AJ6" s="52"/>
      <c r="AK6" s="52"/>
      <c r="AL6" s="52"/>
      <c r="AM6" s="52"/>
      <c r="AN6" s="52"/>
      <c r="AO6" s="52"/>
      <c r="AP6" s="52"/>
      <c r="AQ6" s="52"/>
      <c r="AR6" s="137"/>
      <c r="AS6" s="382">
        <f t="shared" si="59"/>
        <v>11.2</v>
      </c>
      <c r="AT6" s="234">
        <f t="shared" si="60"/>
        <v>12.1</v>
      </c>
      <c r="AU6" s="234">
        <f t="shared" si="61"/>
        <v>14.1</v>
      </c>
      <c r="AV6" s="234">
        <f t="shared" si="62"/>
        <v>16</v>
      </c>
      <c r="AW6" s="234">
        <f t="shared" si="63"/>
        <v>16</v>
      </c>
      <c r="AX6" s="234">
        <f t="shared" si="64"/>
        <v>14.8</v>
      </c>
      <c r="AY6" s="234">
        <f t="shared" si="65"/>
        <v>14</v>
      </c>
      <c r="AZ6" s="234">
        <f t="shared" si="66"/>
        <v>14.2</v>
      </c>
      <c r="BA6" s="234">
        <f t="shared" si="67"/>
        <v>13.8</v>
      </c>
      <c r="BB6" s="234">
        <f t="shared" si="68"/>
        <v>-35</v>
      </c>
      <c r="BC6" s="234">
        <f t="shared" si="69"/>
        <v>-35</v>
      </c>
      <c r="BD6" s="234">
        <f t="shared" si="70"/>
        <v>-35</v>
      </c>
      <c r="BE6" s="234">
        <f t="shared" si="71"/>
        <v>-35</v>
      </c>
      <c r="BF6" s="234">
        <f t="shared" si="72"/>
        <v>-35</v>
      </c>
      <c r="BG6" s="234">
        <f t="shared" si="73"/>
        <v>-35</v>
      </c>
      <c r="BH6" s="234">
        <f t="shared" si="74"/>
        <v>-35</v>
      </c>
      <c r="BI6" s="234">
        <f t="shared" si="75"/>
        <v>-35</v>
      </c>
      <c r="BJ6" s="234">
        <f t="shared" si="76"/>
        <v>-35</v>
      </c>
      <c r="BK6" s="385">
        <f t="shared" si="77"/>
        <v>-35</v>
      </c>
      <c r="BL6" s="45" t="s">
        <v>4</v>
      </c>
      <c r="BM6" s="768">
        <f>IF(ISERROR(VLOOKUP($A6&amp;TEXT(BM$3,"0"),RawData!$D$1:$O$297,12,FALSE)),0,VLOOKUP($A6&amp;TEXT(BM$3,"0"),RawData!$D$1:$O$297,12,FALSE))</f>
        <v>49</v>
      </c>
      <c r="BN6" s="768">
        <f>IF(ISERROR(VLOOKUP($A6&amp;TEXT(BN$3,"0"),RawData!$D$1:$O$297,12,FALSE)),0,VLOOKUP($A6&amp;TEXT(BN$3,"0"),RawData!$D$1:$O$297,12,FALSE))</f>
        <v>52</v>
      </c>
      <c r="BO6" s="768">
        <f>IF(ISERROR(VLOOKUP($A6&amp;TEXT(BO$3,"0"),RawData!$D$1:$O$297,12,FALSE)),0,VLOOKUP($A6&amp;TEXT(BO$3,"0"),RawData!$D$1:$O$297,12,FALSE))</f>
        <v>53</v>
      </c>
      <c r="BP6" s="768">
        <f>IF(ISERROR(VLOOKUP($A6&amp;TEXT(BP$3,"0"),RawData!$D$1:$O$297,12,FALSE)),0,VLOOKUP($A6&amp;TEXT(BP$3,"0"),RawData!$D$1:$O$297,12,FALSE))</f>
        <v>52</v>
      </c>
      <c r="BQ6" s="768">
        <f>IF(ISERROR(VLOOKUP($A6&amp;TEXT(BQ$3,"0"),RawData!$D$1:$O$297,12,FALSE)),0,VLOOKUP($A6&amp;TEXT(BQ$3,"0"),RawData!$D$1:$O$297,12,FALSE))</f>
        <v>46</v>
      </c>
      <c r="BR6" s="768">
        <f>IF(ISERROR(VLOOKUP($A6&amp;TEXT(BR$3,"0"),RawData!$D$1:$O$297,12,FALSE)),0,VLOOKUP($A6&amp;TEXT(BR$3,"0"),RawData!$D$1:$O$297,12,FALSE))</f>
        <v>46</v>
      </c>
      <c r="BS6" s="768">
        <f>IF(ISERROR(VLOOKUP($A6&amp;TEXT(BS$3,"0"),RawData!$D$1:$O$297,12,FALSE)),0,VLOOKUP($A6&amp;TEXT(BS$3,"0"),RawData!$D$1:$O$297,12,FALSE))</f>
        <v>50</v>
      </c>
      <c r="BT6" s="768">
        <f>IF(ISERROR(VLOOKUP($A6&amp;TEXT(BT$3,"0"),RawData!$D$1:$O$297,12,FALSE)),0,VLOOKUP($A6&amp;TEXT(BT$3,"0"),RawData!$D$1:$O$297,12,FALSE))</f>
        <v>50</v>
      </c>
      <c r="BU6" s="768">
        <f>IF(ISERROR(VLOOKUP($A6&amp;TEXT(BU$3,"0"),RawData!$D$1:$O$297,12,FALSE)),0,VLOOKUP($A6&amp;TEXT(BU$3,"0"),RawData!$D$1:$O$297,12,FALSE))</f>
        <v>0</v>
      </c>
      <c r="BV6" s="768">
        <f>IF(ISERROR(VLOOKUP($A6&amp;TEXT(BV$3,"0"),RawData!$D$1:$O$297,12,FALSE)),0,VLOOKUP($A6&amp;TEXT(BV$3,"0"),RawData!$D$1:$O$297,12,FALSE))</f>
        <v>0</v>
      </c>
      <c r="BW6" s="768">
        <f>IF(ISERROR(VLOOKUP($A6&amp;TEXT(BW$3,"0"),RawData!$D$1:$O$297,12,FALSE)),0,VLOOKUP($A6&amp;TEXT(BW$3,"0"),RawData!$D$1:$O$297,12,FALSE))</f>
        <v>0</v>
      </c>
      <c r="BX6" s="768">
        <f>IF(ISERROR(VLOOKUP($A6&amp;TEXT(BX$3,"0"),RawData!$D$1:$O$297,12,FALSE)),0,VLOOKUP($A6&amp;TEXT(BX$3,"0"),RawData!$D$1:$O$297,12,FALSE))</f>
        <v>0</v>
      </c>
      <c r="BY6" s="768">
        <f>IF(ISERROR(VLOOKUP($A6&amp;TEXT(BY$3,"0"),RawData!$D$1:$O$297,12,FALSE)),0,VLOOKUP($A6&amp;TEXT(BY$3,"0"),RawData!$D$1:$O$297,12,FALSE))</f>
        <v>0</v>
      </c>
      <c r="BZ6" s="768">
        <f>IF(ISERROR(VLOOKUP($A6&amp;TEXT(BZ$3,"0"),RawData!$D$1:$O$297,12,FALSE)),0,VLOOKUP($A6&amp;TEXT(BZ$3,"0"),RawData!$D$1:$O$297,12,FALSE))</f>
        <v>0</v>
      </c>
      <c r="CA6" s="768">
        <f>IF(ISERROR(VLOOKUP($A6&amp;TEXT(CA$3,"0"),RawData!$D$1:$O$297,12,FALSE)),0,VLOOKUP($A6&amp;TEXT(CA$3,"0"),RawData!$D$1:$O$297,12,FALSE))</f>
        <v>0</v>
      </c>
      <c r="CB6" s="768">
        <f>IF(ISERROR(VLOOKUP($A6&amp;TEXT(CB$3,"0"),RawData!$D$1:$O$297,12,FALSE)),0,VLOOKUP($A6&amp;TEXT(CB$3,"0"),RawData!$D$1:$O$297,12,FALSE))</f>
        <v>0</v>
      </c>
      <c r="CC6" s="769">
        <f>IF(ISERROR(VLOOKUP($A6&amp;TEXT(CC$3,"0"),RawData!$D$1:$O$297,12,FALSE)),0,VLOOKUP($A6&amp;TEXT(CC$3,"0"),RawData!$D$1:$O$297,12,FALSE))</f>
        <v>0</v>
      </c>
      <c r="CD6" s="45" t="s">
        <v>4</v>
      </c>
      <c r="CE6" s="46">
        <f t="shared" si="78"/>
        <v>37.799999999999997</v>
      </c>
      <c r="CF6" s="46">
        <f t="shared" si="79"/>
        <v>39.9</v>
      </c>
      <c r="CG6" s="46">
        <f t="shared" si="80"/>
        <v>38.9</v>
      </c>
      <c r="CH6" s="46">
        <f t="shared" si="81"/>
        <v>36</v>
      </c>
      <c r="CI6" s="46">
        <f t="shared" si="82"/>
        <v>30</v>
      </c>
      <c r="CJ6" s="46">
        <f t="shared" si="83"/>
        <v>31.2</v>
      </c>
      <c r="CK6" s="46">
        <f t="shared" si="84"/>
        <v>36</v>
      </c>
      <c r="CL6" s="140">
        <f t="shared" si="85"/>
        <v>35.799999999999997</v>
      </c>
      <c r="CM6" s="673" t="str">
        <f t="shared" si="86"/>
        <v>n/a</v>
      </c>
      <c r="CN6" s="46" t="str">
        <f t="shared" si="87"/>
        <v>n/a</v>
      </c>
      <c r="CO6" s="46" t="str">
        <f t="shared" si="88"/>
        <v>n/a</v>
      </c>
      <c r="CP6" s="46" t="str">
        <f t="shared" si="89"/>
        <v>n/a</v>
      </c>
      <c r="CQ6" s="46" t="str">
        <f t="shared" si="90"/>
        <v>n/a</v>
      </c>
      <c r="CR6" s="46" t="str">
        <f t="shared" si="91"/>
        <v>n/a</v>
      </c>
      <c r="CS6" s="46" t="str">
        <f t="shared" si="92"/>
        <v>n/a</v>
      </c>
      <c r="CT6" s="46" t="str">
        <f t="shared" si="93"/>
        <v>n/a</v>
      </c>
      <c r="CU6" s="267" t="str">
        <f t="shared" si="94"/>
        <v>n/a</v>
      </c>
      <c r="CV6" s="228" t="s">
        <v>4</v>
      </c>
      <c r="CW6" s="37">
        <f t="shared" si="6"/>
        <v>9</v>
      </c>
      <c r="CX6" s="37">
        <f t="shared" si="7"/>
        <v>12</v>
      </c>
      <c r="CY6" s="37">
        <f t="shared" si="8"/>
        <v>9</v>
      </c>
      <c r="CZ6" s="37">
        <f t="shared" si="9"/>
        <v>6</v>
      </c>
      <c r="DA6" s="37">
        <f t="shared" si="10"/>
        <v>1</v>
      </c>
      <c r="DB6" s="37">
        <f t="shared" si="11"/>
        <v>2</v>
      </c>
      <c r="DC6" s="37">
        <f t="shared" si="12"/>
        <v>7</v>
      </c>
      <c r="DD6" s="40">
        <f t="shared" si="13"/>
        <v>6</v>
      </c>
      <c r="DE6" s="672" t="e">
        <f t="shared" si="14"/>
        <v>#VALUE!</v>
      </c>
      <c r="DF6" s="37" t="e">
        <f t="shared" si="15"/>
        <v>#VALUE!</v>
      </c>
      <c r="DG6" s="37" t="e">
        <f t="shared" si="16"/>
        <v>#VALUE!</v>
      </c>
      <c r="DH6" s="37" t="e">
        <f t="shared" si="17"/>
        <v>#VALUE!</v>
      </c>
      <c r="DI6" s="37" t="e">
        <f t="shared" si="18"/>
        <v>#VALUE!</v>
      </c>
      <c r="DJ6" s="37" t="e">
        <f t="shared" si="19"/>
        <v>#VALUE!</v>
      </c>
      <c r="DK6" s="37" t="e">
        <f t="shared" si="20"/>
        <v>#VALUE!</v>
      </c>
      <c r="DL6" s="37" t="e">
        <f t="shared" si="21"/>
        <v>#VALUE!</v>
      </c>
      <c r="DM6" s="40" t="e">
        <f t="shared" si="22"/>
        <v>#VALUE!</v>
      </c>
      <c r="DN6" s="381" t="s">
        <v>4</v>
      </c>
      <c r="DO6" s="382">
        <f t="shared" si="95"/>
        <v>0</v>
      </c>
      <c r="DP6" s="312">
        <f t="shared" si="96"/>
        <v>0</v>
      </c>
      <c r="DQ6" s="312">
        <f t="shared" si="97"/>
        <v>0</v>
      </c>
      <c r="DR6" s="823">
        <v>2.5</v>
      </c>
      <c r="DS6" s="312">
        <f t="shared" si="99"/>
        <v>8</v>
      </c>
      <c r="DT6" s="312">
        <f t="shared" si="100"/>
        <v>7</v>
      </c>
      <c r="DU6" s="312">
        <f t="shared" si="101"/>
        <v>2</v>
      </c>
      <c r="DV6" s="637">
        <f t="shared" si="102"/>
        <v>3</v>
      </c>
      <c r="DW6" s="636" t="str">
        <f t="shared" si="103"/>
        <v>n/a</v>
      </c>
      <c r="DX6" s="226" t="str">
        <f t="shared" si="104"/>
        <v>n/a</v>
      </c>
      <c r="DY6" s="226" t="str">
        <f t="shared" si="105"/>
        <v>n/a</v>
      </c>
      <c r="DZ6" s="226" t="str">
        <f t="shared" si="106"/>
        <v>n/a</v>
      </c>
      <c r="EA6" s="226" t="str">
        <f t="shared" si="107"/>
        <v>n/a</v>
      </c>
      <c r="EB6" s="226" t="str">
        <f t="shared" si="108"/>
        <v>n/a</v>
      </c>
      <c r="EC6" s="226" t="str">
        <f t="shared" si="109"/>
        <v>n/a</v>
      </c>
      <c r="ED6" s="227" t="str">
        <f t="shared" si="110"/>
        <v>n/a</v>
      </c>
      <c r="EE6" s="631" t="str">
        <f t="shared" si="111"/>
        <v>n/a</v>
      </c>
      <c r="EF6" s="381" t="s">
        <v>4</v>
      </c>
      <c r="EG6" s="526">
        <f>SUM($DO6:DO6)</f>
        <v>0</v>
      </c>
      <c r="EH6" s="527">
        <f>SUM($DO6:DP6)</f>
        <v>0</v>
      </c>
      <c r="EI6" s="527">
        <f>SUM($DO6:DQ6)</f>
        <v>0</v>
      </c>
      <c r="EJ6" s="527">
        <f>SUM($DO6:DR6)</f>
        <v>2.5</v>
      </c>
      <c r="EK6" s="527">
        <f>SUM($DO6:DS6)</f>
        <v>10.5</v>
      </c>
      <c r="EL6" s="527">
        <f>SUM($DO6:DT6)</f>
        <v>17.5</v>
      </c>
      <c r="EM6" s="527">
        <f>SUM($DO6:DU6)</f>
        <v>19.5</v>
      </c>
      <c r="EN6" s="528">
        <f>SUM($DO6:DV6)</f>
        <v>22.5</v>
      </c>
      <c r="EO6" s="526">
        <f>SUM($DW6:DW6)</f>
        <v>0</v>
      </c>
      <c r="EP6" s="527">
        <f>SUM($DW6:DX6)</f>
        <v>0</v>
      </c>
      <c r="EQ6" s="527">
        <f>SUM($DW6:DY6)</f>
        <v>0</v>
      </c>
      <c r="ER6" s="527">
        <f>SUM($DW6:DZ6)</f>
        <v>0</v>
      </c>
      <c r="ES6" s="527">
        <f>SUM($DW6:EA6)</f>
        <v>0</v>
      </c>
      <c r="ET6" s="527">
        <f>SUM($DW6:EB6)</f>
        <v>0</v>
      </c>
      <c r="EU6" s="527">
        <f>SUM($DW6:EC6)</f>
        <v>0</v>
      </c>
      <c r="EV6" s="528">
        <f>SUM($DW6:ED6)</f>
        <v>0</v>
      </c>
      <c r="EW6" s="633">
        <f>SUM($DW6:EE6)</f>
        <v>0</v>
      </c>
      <c r="EX6" s="381" t="s">
        <v>4</v>
      </c>
      <c r="EY6" s="36">
        <f t="shared" si="39"/>
        <v>9</v>
      </c>
      <c r="EZ6" s="37">
        <f t="shared" si="40"/>
        <v>12</v>
      </c>
      <c r="FA6" s="37">
        <f t="shared" si="41"/>
        <v>13</v>
      </c>
      <c r="FB6" s="37">
        <f t="shared" si="42"/>
        <v>13</v>
      </c>
      <c r="FC6" s="37">
        <f t="shared" si="43"/>
        <v>11</v>
      </c>
      <c r="FD6" s="37">
        <f t="shared" si="44"/>
        <v>6</v>
      </c>
      <c r="FE6" s="37">
        <f t="shared" si="45"/>
        <v>7</v>
      </c>
      <c r="FF6" s="40">
        <f t="shared" si="46"/>
        <v>8</v>
      </c>
      <c r="FG6" s="36">
        <f t="shared" si="47"/>
        <v>2</v>
      </c>
      <c r="FH6" s="37">
        <f t="shared" si="48"/>
        <v>2</v>
      </c>
      <c r="FI6" s="37">
        <f t="shared" si="49"/>
        <v>2</v>
      </c>
      <c r="FJ6" s="37">
        <f t="shared" si="50"/>
        <v>2</v>
      </c>
      <c r="FK6" s="37">
        <f t="shared" si="51"/>
        <v>2</v>
      </c>
      <c r="FL6" s="37">
        <f t="shared" si="52"/>
        <v>2</v>
      </c>
      <c r="FM6" s="37">
        <f t="shared" si="53"/>
        <v>2</v>
      </c>
      <c r="FN6" s="40">
        <f t="shared" si="54"/>
        <v>2</v>
      </c>
      <c r="FO6" s="638">
        <f t="shared" si="55"/>
        <v>2</v>
      </c>
      <c r="FP6" s="29"/>
      <c r="FQ6" s="235">
        <v>3</v>
      </c>
      <c r="FR6" s="235">
        <f t="shared" si="112"/>
        <v>6</v>
      </c>
    </row>
    <row r="7" spans="1:174" ht="13.5" thickBot="1" x14ac:dyDescent="0.25">
      <c r="A7" s="212" t="s">
        <v>34</v>
      </c>
      <c r="B7" s="561">
        <f>VLOOKUP($A7,RawData!$X:$AQ,9,FALSE)</f>
        <v>45.07692307692308</v>
      </c>
      <c r="C7" s="13">
        <f>IF(ISERROR(VLOOKUP($A7&amp;TEXT(C$3,"0"),RawData!$D$1:$P$436,13,FALSE)),0,VLOOKUP($A7&amp;TEXT(C$3,"0"),RawData!$D$1:$P$436,13,FALSE))</f>
        <v>42</v>
      </c>
      <c r="D7" s="556">
        <f>IF(ISERROR(VLOOKUP($A7&amp;TEXT(D$3,"0"),RawData!$D$1:$P$436,13,FALSE)),0,VLOOKUP($A7&amp;TEXT(D$3,"0"),RawData!$D$1:$P$436,13,FALSE))</f>
        <v>47</v>
      </c>
      <c r="E7" s="556">
        <f>IF(ISERROR(VLOOKUP($A7&amp;TEXT(E$3,"0"),RawData!$D$1:$P$436,13,FALSE)),0,VLOOKUP($A7&amp;TEXT(E$3,"0"),RawData!$D$1:$P$436,13,FALSE))</f>
        <v>0</v>
      </c>
      <c r="F7" s="556">
        <f>IF(ISERROR(VLOOKUP($A7&amp;TEXT(F$3,"0"),RawData!$D$1:$P$436,13,FALSE)),0,VLOOKUP($A7&amp;TEXT(F$3,"0"),RawData!$D$1:$P$436,13,FALSE))</f>
        <v>45</v>
      </c>
      <c r="G7" s="556">
        <f>IF(ISERROR(VLOOKUP($A7&amp;TEXT(G$3,"0"),RawData!$D$1:$P$436,13,FALSE)),0,VLOOKUP($A7&amp;TEXT(G$3,"0"),RawData!$D$1:$P$436,13,FALSE))</f>
        <v>51</v>
      </c>
      <c r="H7" s="556">
        <f>IF(ISERROR(VLOOKUP($A7&amp;TEXT(H$3,"0"),RawData!$D$1:$P$436,13,FALSE)),0,VLOOKUP($A7&amp;TEXT(H$3,"0"),RawData!$D$1:$P$436,13,FALSE))</f>
        <v>45</v>
      </c>
      <c r="I7" s="556">
        <f>IF(ISERROR(VLOOKUP($A7&amp;TEXT(I$3,"0"),RawData!$D$1:$P$436,13,FALSE)),0,VLOOKUP($A7&amp;TEXT(I$3,"0"),RawData!$D$1:$P$436,13,FALSE))</f>
        <v>51</v>
      </c>
      <c r="J7" s="556">
        <f>IF(ISERROR(VLOOKUP($A7&amp;TEXT(J$3,"0"),RawData!$D$1:$P$436,13,FALSE)),0,VLOOKUP($A7&amp;TEXT(J$3,"0"),RawData!$D$1:$P$436,13,FALSE))</f>
        <v>45</v>
      </c>
      <c r="K7" s="556">
        <f>IF(ISERROR(VLOOKUP($A7&amp;TEXT(K$3,"0"),RawData!$D$1:$P$436,13,FALSE)),0,VLOOKUP($A7&amp;TEXT(K$3,"0"),RawData!$D$1:$P$436,13,FALSE))</f>
        <v>0</v>
      </c>
      <c r="L7" s="556">
        <f>IF(ISERROR(VLOOKUP($A7&amp;TEXT(L$3,"0"),RawData!$D$1:$P$436,13,FALSE)),0,VLOOKUP($A7&amp;TEXT(L$3,"0"),RawData!$D$1:$P$436,13,FALSE))</f>
        <v>0</v>
      </c>
      <c r="M7" s="556">
        <f>IF(ISERROR(VLOOKUP($A7&amp;TEXT(M$3,"0"),RawData!$D$1:$P$436,13,FALSE)),0,VLOOKUP($A7&amp;TEXT(M$3,"0"),RawData!$D$1:$P$436,13,FALSE))</f>
        <v>0</v>
      </c>
      <c r="N7" s="556">
        <f>IF(ISERROR(VLOOKUP($A7&amp;TEXT(N$3,"0"),RawData!$D$1:$P$436,13,FALSE)),0,VLOOKUP($A7&amp;TEXT(N$3,"0"),RawData!$D$1:$P$436,13,FALSE))</f>
        <v>0</v>
      </c>
      <c r="O7" s="556">
        <f>IF(ISERROR(VLOOKUP($A7&amp;TEXT(O$3,"0"),RawData!$D$1:$P$436,13,FALSE)),0,VLOOKUP($A7&amp;TEXT(O$3,"0"),RawData!$D$1:$P$436,13,FALSE))</f>
        <v>0</v>
      </c>
      <c r="P7" s="556">
        <f>IF(ISERROR(VLOOKUP($A7&amp;TEXT(P$3,"0"),RawData!$D$1:$P$436,13,FALSE)),0,VLOOKUP($A7&amp;TEXT(P$3,"0"),RawData!$D$1:$P$436,13,FALSE))</f>
        <v>0</v>
      </c>
      <c r="Q7" s="556">
        <f>IF(ISERROR(VLOOKUP($A7&amp;TEXT(Q$3,"0"),RawData!$D$1:$P$436,13,FALSE)),0,VLOOKUP($A7&amp;TEXT(Q$3,"0"),RawData!$D$1:$P$436,13,FALSE))</f>
        <v>0</v>
      </c>
      <c r="R7" s="556">
        <f>IF(ISERROR(VLOOKUP($A7&amp;TEXT(R$3,"0"),RawData!$D$1:$P$436,13,FALSE)),0,VLOOKUP($A7&amp;TEXT(R$3,"0"),RawData!$D$1:$P$436,13,FALSE))</f>
        <v>0</v>
      </c>
      <c r="S7" s="14">
        <f>IF(ISERROR(VLOOKUP($A7&amp;TEXT(S$3,"0"),RawData!$D$1:$P$436,13,FALSE)),0,VLOOKUP($A7&amp;TEXT(S$3,"0"),RawData!$D$1:$P$436,13,FALSE))</f>
        <v>0</v>
      </c>
      <c r="T7" s="36">
        <v>-51</v>
      </c>
      <c r="U7" s="37"/>
      <c r="V7" s="37"/>
      <c r="W7" s="40"/>
      <c r="X7" s="13">
        <f t="shared" si="56"/>
        <v>7</v>
      </c>
      <c r="Y7" s="38">
        <f t="shared" si="57"/>
        <v>6</v>
      </c>
      <c r="Z7" s="54">
        <f t="shared" si="58"/>
        <v>45.07692307692308</v>
      </c>
      <c r="AA7" s="55">
        <f t="shared" si="113"/>
        <v>44.051282051282051</v>
      </c>
      <c r="AB7" s="55">
        <f t="shared" si="114"/>
        <v>44.692307692307701</v>
      </c>
      <c r="AC7" s="804">
        <f>AB7</f>
        <v>44.692307692307701</v>
      </c>
      <c r="AD7" s="55">
        <f>SUM(C7:F7)/3</f>
        <v>44.666666666666664</v>
      </c>
      <c r="AE7" s="55">
        <f>SUM(C7:G7,T7)/3</f>
        <v>44.666666666666664</v>
      </c>
      <c r="AF7" s="55">
        <f>SUM(C7:H7,T7)/4</f>
        <v>44.75</v>
      </c>
      <c r="AG7" s="675">
        <f>SUM(C7:I7,T7)/5</f>
        <v>46</v>
      </c>
      <c r="AH7" s="674">
        <f>SUM(C7:J7,T7)/6</f>
        <v>45.833333333333336</v>
      </c>
      <c r="AI7" s="674"/>
      <c r="AJ7" s="52"/>
      <c r="AK7" s="52"/>
      <c r="AL7" s="52"/>
      <c r="AM7" s="52"/>
      <c r="AN7" s="52"/>
      <c r="AO7" s="52"/>
      <c r="AP7" s="52"/>
      <c r="AQ7" s="52"/>
      <c r="AR7" s="137"/>
      <c r="AS7" s="382">
        <f t="shared" si="59"/>
        <v>10.1</v>
      </c>
      <c r="AT7" s="234">
        <f t="shared" si="60"/>
        <v>9.1</v>
      </c>
      <c r="AU7" s="234">
        <f t="shared" si="61"/>
        <v>9.6999999999999993</v>
      </c>
      <c r="AV7" s="234">
        <f t="shared" si="62"/>
        <v>9.6999999999999993</v>
      </c>
      <c r="AW7" s="234">
        <f t="shared" si="63"/>
        <v>9.6999999999999993</v>
      </c>
      <c r="AX7" s="234">
        <f t="shared" si="64"/>
        <v>9.6999999999999993</v>
      </c>
      <c r="AY7" s="234">
        <f t="shared" si="65"/>
        <v>9.8000000000000007</v>
      </c>
      <c r="AZ7" s="234">
        <f t="shared" si="66"/>
        <v>11</v>
      </c>
      <c r="BA7" s="234">
        <f t="shared" si="67"/>
        <v>10.8</v>
      </c>
      <c r="BB7" s="234">
        <f t="shared" si="68"/>
        <v>-35</v>
      </c>
      <c r="BC7" s="234">
        <f t="shared" si="69"/>
        <v>-35</v>
      </c>
      <c r="BD7" s="234">
        <f t="shared" si="70"/>
        <v>-35</v>
      </c>
      <c r="BE7" s="234">
        <f t="shared" si="71"/>
        <v>-35</v>
      </c>
      <c r="BF7" s="234">
        <f t="shared" si="72"/>
        <v>-35</v>
      </c>
      <c r="BG7" s="234">
        <f t="shared" si="73"/>
        <v>-35</v>
      </c>
      <c r="BH7" s="234">
        <f t="shared" si="74"/>
        <v>-35</v>
      </c>
      <c r="BI7" s="234">
        <f t="shared" si="75"/>
        <v>-35</v>
      </c>
      <c r="BJ7" s="234">
        <f t="shared" si="76"/>
        <v>-35</v>
      </c>
      <c r="BK7" s="385">
        <f t="shared" si="77"/>
        <v>-35</v>
      </c>
      <c r="BL7" s="45" t="s">
        <v>4</v>
      </c>
      <c r="BM7" s="768">
        <f>IF(ISERROR(VLOOKUP($A7&amp;TEXT(BM$3,"0"),RawData!$D$1:$O$297,12,FALSE)),0,VLOOKUP($A7&amp;TEXT(BM$3,"0"),RawData!$D$1:$O$297,12,FALSE))</f>
        <v>42</v>
      </c>
      <c r="BN7" s="768">
        <f>IF(ISERROR(VLOOKUP($A7&amp;TEXT(BN$3,"0"),RawData!$D$1:$O$297,12,FALSE)),0,VLOOKUP($A7&amp;TEXT(BN$3,"0"),RawData!$D$1:$O$297,12,FALSE))</f>
        <v>47</v>
      </c>
      <c r="BO7" s="768">
        <f>IF(ISERROR(VLOOKUP($A7&amp;TEXT(BO$3,"0"),RawData!$D$1:$O$297,12,FALSE)),0,VLOOKUP($A7&amp;TEXT(BO$3,"0"),RawData!$D$1:$O$297,12,FALSE))</f>
        <v>0</v>
      </c>
      <c r="BP7" s="768">
        <f>IF(ISERROR(VLOOKUP($A7&amp;TEXT(BP$3,"0"),RawData!$D$1:$O$297,12,FALSE)),0,VLOOKUP($A7&amp;TEXT(BP$3,"0"),RawData!$D$1:$O$297,12,FALSE))</f>
        <v>45</v>
      </c>
      <c r="BQ7" s="768">
        <f>IF(ISERROR(VLOOKUP($A7&amp;TEXT(BQ$3,"0"),RawData!$D$1:$O$297,12,FALSE)),0,VLOOKUP($A7&amp;TEXT(BQ$3,"0"),RawData!$D$1:$O$297,12,FALSE))</f>
        <v>51</v>
      </c>
      <c r="BR7" s="768">
        <f>IF(ISERROR(VLOOKUP($A7&amp;TEXT(BR$3,"0"),RawData!$D$1:$O$297,12,FALSE)),0,VLOOKUP($A7&amp;TEXT(BR$3,"0"),RawData!$D$1:$O$297,12,FALSE))</f>
        <v>45</v>
      </c>
      <c r="BS7" s="768">
        <f>IF(ISERROR(VLOOKUP($A7&amp;TEXT(BS$3,"0"),RawData!$D$1:$O$297,12,FALSE)),0,VLOOKUP($A7&amp;TEXT(BS$3,"0"),RawData!$D$1:$O$297,12,FALSE))</f>
        <v>51</v>
      </c>
      <c r="BT7" s="768">
        <f>IF(ISERROR(VLOOKUP($A7&amp;TEXT(BT$3,"0"),RawData!$D$1:$O$297,12,FALSE)),0,VLOOKUP($A7&amp;TEXT(BT$3,"0"),RawData!$D$1:$O$297,12,FALSE))</f>
        <v>45</v>
      </c>
      <c r="BU7" s="768">
        <f>IF(ISERROR(VLOOKUP($A7&amp;TEXT(BU$3,"0"),RawData!$D$1:$O$297,12,FALSE)),0,VLOOKUP($A7&amp;TEXT(BU$3,"0"),RawData!$D$1:$O$297,12,FALSE))</f>
        <v>0</v>
      </c>
      <c r="BV7" s="768">
        <f>IF(ISERROR(VLOOKUP($A7&amp;TEXT(BV$3,"0"),RawData!$D$1:$O$297,12,FALSE)),0,VLOOKUP($A7&amp;TEXT(BV$3,"0"),RawData!$D$1:$O$297,12,FALSE))</f>
        <v>0</v>
      </c>
      <c r="BW7" s="768">
        <f>IF(ISERROR(VLOOKUP($A7&amp;TEXT(BW$3,"0"),RawData!$D$1:$O$297,12,FALSE)),0,VLOOKUP($A7&amp;TEXT(BW$3,"0"),RawData!$D$1:$O$297,12,FALSE))</f>
        <v>0</v>
      </c>
      <c r="BX7" s="768">
        <f>IF(ISERROR(VLOOKUP($A7&amp;TEXT(BX$3,"0"),RawData!$D$1:$O$297,12,FALSE)),0,VLOOKUP($A7&amp;TEXT(BX$3,"0"),RawData!$D$1:$O$297,12,FALSE))</f>
        <v>0</v>
      </c>
      <c r="BY7" s="768">
        <f>IF(ISERROR(VLOOKUP($A7&amp;TEXT(BY$3,"0"),RawData!$D$1:$O$297,12,FALSE)),0,VLOOKUP($A7&amp;TEXT(BY$3,"0"),RawData!$D$1:$O$297,12,FALSE))</f>
        <v>0</v>
      </c>
      <c r="BZ7" s="768">
        <f>IF(ISERROR(VLOOKUP($A7&amp;TEXT(BZ$3,"0"),RawData!$D$1:$O$297,12,FALSE)),0,VLOOKUP($A7&amp;TEXT(BZ$3,"0"),RawData!$D$1:$O$297,12,FALSE))</f>
        <v>0</v>
      </c>
      <c r="CA7" s="768">
        <f>IF(ISERROR(VLOOKUP($A7&amp;TEXT(CA$3,"0"),RawData!$D$1:$O$297,12,FALSE)),0,VLOOKUP($A7&amp;TEXT(CA$3,"0"),RawData!$D$1:$O$297,12,FALSE))</f>
        <v>0</v>
      </c>
      <c r="CB7" s="768">
        <f>IF(ISERROR(VLOOKUP($A7&amp;TEXT(CB$3,"0"),RawData!$D$1:$O$297,12,FALSE)),0,VLOOKUP($A7&amp;TEXT(CB$3,"0"),RawData!$D$1:$O$297,12,FALSE))</f>
        <v>0</v>
      </c>
      <c r="CC7" s="769">
        <f>IF(ISERROR(VLOOKUP($A7&amp;TEXT(CC$3,"0"),RawData!$D$1:$O$297,12,FALSE)),0,VLOOKUP($A7&amp;TEXT(CC$3,"0"),RawData!$D$1:$O$297,12,FALSE))</f>
        <v>0</v>
      </c>
      <c r="CD7" s="45" t="s">
        <v>4</v>
      </c>
      <c r="CE7" s="46">
        <f t="shared" si="78"/>
        <v>31.9</v>
      </c>
      <c r="CF7" s="46">
        <f t="shared" si="79"/>
        <v>37.9</v>
      </c>
      <c r="CG7" s="46" t="str">
        <f t="shared" si="80"/>
        <v>n/a</v>
      </c>
      <c r="CH7" s="46">
        <f t="shared" si="81"/>
        <v>35.299999999999997</v>
      </c>
      <c r="CI7" s="46">
        <f t="shared" si="82"/>
        <v>41.3</v>
      </c>
      <c r="CJ7" s="46">
        <f t="shared" si="83"/>
        <v>35.299999999999997</v>
      </c>
      <c r="CK7" s="46">
        <f t="shared" si="84"/>
        <v>41.2</v>
      </c>
      <c r="CL7" s="140">
        <f t="shared" si="85"/>
        <v>34</v>
      </c>
      <c r="CM7" s="673" t="str">
        <f t="shared" si="86"/>
        <v>n/a</v>
      </c>
      <c r="CN7" s="46" t="str">
        <f t="shared" si="87"/>
        <v>n/a</v>
      </c>
      <c r="CO7" s="46" t="str">
        <f t="shared" si="88"/>
        <v>n/a</v>
      </c>
      <c r="CP7" s="46" t="str">
        <f t="shared" si="89"/>
        <v>n/a</v>
      </c>
      <c r="CQ7" s="46" t="str">
        <f t="shared" si="90"/>
        <v>n/a</v>
      </c>
      <c r="CR7" s="46" t="str">
        <f t="shared" si="91"/>
        <v>n/a</v>
      </c>
      <c r="CS7" s="46" t="str">
        <f t="shared" si="92"/>
        <v>n/a</v>
      </c>
      <c r="CT7" s="46" t="str">
        <f t="shared" si="93"/>
        <v>n/a</v>
      </c>
      <c r="CU7" s="267" t="str">
        <f t="shared" si="94"/>
        <v>n/a</v>
      </c>
      <c r="CV7" s="228" t="s">
        <v>4</v>
      </c>
      <c r="CW7" s="37">
        <f t="shared" si="6"/>
        <v>2</v>
      </c>
      <c r="CX7" s="37">
        <f t="shared" si="7"/>
        <v>9</v>
      </c>
      <c r="CY7" s="37" t="e">
        <f t="shared" si="8"/>
        <v>#VALUE!</v>
      </c>
      <c r="CZ7" s="37">
        <f t="shared" si="9"/>
        <v>4</v>
      </c>
      <c r="DA7" s="37">
        <f t="shared" si="10"/>
        <v>9</v>
      </c>
      <c r="DB7" s="37">
        <f t="shared" si="11"/>
        <v>7</v>
      </c>
      <c r="DC7" s="37">
        <f t="shared" si="12"/>
        <v>10</v>
      </c>
      <c r="DD7" s="40">
        <f t="shared" si="13"/>
        <v>3</v>
      </c>
      <c r="DE7" s="672" t="e">
        <f t="shared" si="14"/>
        <v>#VALUE!</v>
      </c>
      <c r="DF7" s="37" t="e">
        <f t="shared" si="15"/>
        <v>#VALUE!</v>
      </c>
      <c r="DG7" s="37" t="e">
        <f t="shared" si="16"/>
        <v>#VALUE!</v>
      </c>
      <c r="DH7" s="37" t="e">
        <f t="shared" si="17"/>
        <v>#VALUE!</v>
      </c>
      <c r="DI7" s="37" t="e">
        <f t="shared" si="18"/>
        <v>#VALUE!</v>
      </c>
      <c r="DJ7" s="37" t="e">
        <f t="shared" si="19"/>
        <v>#VALUE!</v>
      </c>
      <c r="DK7" s="37" t="e">
        <f t="shared" si="20"/>
        <v>#VALUE!</v>
      </c>
      <c r="DL7" s="37" t="e">
        <f t="shared" si="21"/>
        <v>#VALUE!</v>
      </c>
      <c r="DM7" s="40" t="e">
        <f t="shared" si="22"/>
        <v>#VALUE!</v>
      </c>
      <c r="DN7" s="381" t="s">
        <v>4</v>
      </c>
      <c r="DO7" s="382">
        <f t="shared" si="95"/>
        <v>7</v>
      </c>
      <c r="DP7" s="312">
        <f t="shared" si="96"/>
        <v>0</v>
      </c>
      <c r="DQ7" s="312" t="str">
        <f t="shared" si="97"/>
        <v>n/a</v>
      </c>
      <c r="DR7" s="312">
        <f t="shared" si="98"/>
        <v>5</v>
      </c>
      <c r="DS7" s="312">
        <f t="shared" si="99"/>
        <v>0</v>
      </c>
      <c r="DT7" s="312">
        <f t="shared" si="100"/>
        <v>2</v>
      </c>
      <c r="DU7" s="312">
        <f t="shared" si="101"/>
        <v>0</v>
      </c>
      <c r="DV7" s="637">
        <f t="shared" si="102"/>
        <v>6</v>
      </c>
      <c r="DW7" s="636" t="str">
        <f t="shared" si="103"/>
        <v>n/a</v>
      </c>
      <c r="DX7" s="226" t="str">
        <f t="shared" si="104"/>
        <v>n/a</v>
      </c>
      <c r="DY7" s="226" t="str">
        <f t="shared" si="105"/>
        <v>n/a</v>
      </c>
      <c r="DZ7" s="226" t="str">
        <f t="shared" si="106"/>
        <v>n/a</v>
      </c>
      <c r="EA7" s="226" t="str">
        <f t="shared" si="107"/>
        <v>n/a</v>
      </c>
      <c r="EB7" s="226" t="str">
        <f t="shared" si="108"/>
        <v>n/a</v>
      </c>
      <c r="EC7" s="226" t="str">
        <f t="shared" si="109"/>
        <v>n/a</v>
      </c>
      <c r="ED7" s="227" t="str">
        <f t="shared" si="110"/>
        <v>n/a</v>
      </c>
      <c r="EE7" s="631" t="str">
        <f t="shared" si="111"/>
        <v>n/a</v>
      </c>
      <c r="EF7" s="381" t="s">
        <v>4</v>
      </c>
      <c r="EG7" s="526">
        <f>SUM($DO7:DO7)</f>
        <v>7</v>
      </c>
      <c r="EH7" s="527">
        <f>SUM($DO7:DP7)</f>
        <v>7</v>
      </c>
      <c r="EI7" s="527">
        <f>SUM($DO7:DQ7)</f>
        <v>7</v>
      </c>
      <c r="EJ7" s="527">
        <f>SUM($DO7:DR7)</f>
        <v>12</v>
      </c>
      <c r="EK7" s="527">
        <f>SUM($DO7:DS7)</f>
        <v>12</v>
      </c>
      <c r="EL7" s="527">
        <f>SUM($DO7:DT7)</f>
        <v>14</v>
      </c>
      <c r="EM7" s="527">
        <f>SUM($DO7:DU7)</f>
        <v>14</v>
      </c>
      <c r="EN7" s="528">
        <f>SUM($DO7:DV7)</f>
        <v>20</v>
      </c>
      <c r="EO7" s="526">
        <f>SUM($DW7:DW7)</f>
        <v>0</v>
      </c>
      <c r="EP7" s="527">
        <f>SUM($DW7:DX7)</f>
        <v>0</v>
      </c>
      <c r="EQ7" s="527">
        <f>SUM($DW7:DY7)</f>
        <v>0</v>
      </c>
      <c r="ER7" s="527">
        <f>SUM($DW7:DZ7)</f>
        <v>0</v>
      </c>
      <c r="ES7" s="527">
        <f>SUM($DW7:EA7)</f>
        <v>0</v>
      </c>
      <c r="ET7" s="527">
        <f>SUM($DW7:EB7)</f>
        <v>0</v>
      </c>
      <c r="EU7" s="527">
        <f>SUM($DW7:EC7)</f>
        <v>0</v>
      </c>
      <c r="EV7" s="528">
        <f>SUM($DW7:ED7)</f>
        <v>0</v>
      </c>
      <c r="EW7" s="633">
        <f>SUM($DW7:EE7)</f>
        <v>0</v>
      </c>
      <c r="EX7" s="381" t="s">
        <v>4</v>
      </c>
      <c r="EY7" s="36">
        <f t="shared" si="39"/>
        <v>2</v>
      </c>
      <c r="EZ7" s="37">
        <f t="shared" si="40"/>
        <v>5</v>
      </c>
      <c r="FA7" s="37">
        <f t="shared" si="41"/>
        <v>9</v>
      </c>
      <c r="FB7" s="37">
        <f t="shared" si="42"/>
        <v>5</v>
      </c>
      <c r="FC7" s="37">
        <f t="shared" si="43"/>
        <v>9</v>
      </c>
      <c r="FD7" s="37">
        <f t="shared" si="44"/>
        <v>8</v>
      </c>
      <c r="FE7" s="37">
        <f t="shared" si="45"/>
        <v>9</v>
      </c>
      <c r="FF7" s="40">
        <f t="shared" si="46"/>
        <v>10</v>
      </c>
      <c r="FG7" s="36">
        <f t="shared" si="47"/>
        <v>2</v>
      </c>
      <c r="FH7" s="37">
        <f t="shared" si="48"/>
        <v>2</v>
      </c>
      <c r="FI7" s="37">
        <f t="shared" si="49"/>
        <v>2</v>
      </c>
      <c r="FJ7" s="37">
        <f t="shared" si="50"/>
        <v>2</v>
      </c>
      <c r="FK7" s="37">
        <f t="shared" si="51"/>
        <v>2</v>
      </c>
      <c r="FL7" s="37">
        <f t="shared" si="52"/>
        <v>2</v>
      </c>
      <c r="FM7" s="37">
        <f t="shared" si="53"/>
        <v>2</v>
      </c>
      <c r="FN7" s="40">
        <f t="shared" si="54"/>
        <v>2</v>
      </c>
      <c r="FO7" s="638">
        <f t="shared" si="55"/>
        <v>2</v>
      </c>
      <c r="FQ7" s="235">
        <v>4</v>
      </c>
      <c r="FR7" s="235">
        <f t="shared" si="112"/>
        <v>5</v>
      </c>
    </row>
    <row r="8" spans="1:174" ht="13.5" thickBot="1" x14ac:dyDescent="0.25">
      <c r="A8" s="212" t="s">
        <v>507</v>
      </c>
      <c r="B8" s="561">
        <f>VLOOKUP($A8,RawData!$X:$AQ,9,FALSE)</f>
        <v>48.777777777777779</v>
      </c>
      <c r="C8" s="477">
        <f>IF(ISERROR(VLOOKUP($A8&amp;TEXT(C$3,"0"),RawData!$D$1:$P$436,13,FALSE)),0,VLOOKUP($A8&amp;TEXT(C$3,"0"),RawData!$D$1:$P$436,13,FALSE))</f>
        <v>45</v>
      </c>
      <c r="D8" s="336">
        <f>IF(ISERROR(VLOOKUP($A8&amp;TEXT(D$3,"0"),RawData!$D$1:$P$436,13,FALSE)),0,VLOOKUP($A8&amp;TEXT(D$3,"0"),RawData!$D$1:$P$436,13,FALSE))</f>
        <v>43</v>
      </c>
      <c r="E8" s="336">
        <f>IF(ISERROR(VLOOKUP($A8&amp;TEXT(E$3,"0"),RawData!$D$1:$P$436,13,FALSE)),0,VLOOKUP($A8&amp;TEXT(E$3,"0"),RawData!$D$1:$P$436,13,FALSE))</f>
        <v>47</v>
      </c>
      <c r="F8" s="336">
        <f>IF(ISERROR(VLOOKUP($A8&amp;TEXT(F$3,"0"),RawData!$D$1:$P$436,13,FALSE)),0,VLOOKUP($A8&amp;TEXT(F$3,"0"),RawData!$D$1:$P$436,13,FALSE))</f>
        <v>53</v>
      </c>
      <c r="G8" s="336">
        <f>IF(ISERROR(VLOOKUP($A8&amp;TEXT(G$3,"0"),RawData!$D$1:$P$436,13,FALSE)),0,VLOOKUP($A8&amp;TEXT(G$3,"0"),RawData!$D$1:$P$436,13,FALSE))</f>
        <v>60</v>
      </c>
      <c r="H8" s="336">
        <f>IF(ISERROR(VLOOKUP($A8&amp;TEXT(H$3,"0"),RawData!$D$1:$P$436,13,FALSE)),0,VLOOKUP($A8&amp;TEXT(H$3,"0"),RawData!$D$1:$P$436,13,FALSE))</f>
        <v>46</v>
      </c>
      <c r="I8" s="336">
        <f>IF(ISERROR(VLOOKUP($A8&amp;TEXT(I$3,"0"),RawData!$D$1:$P$436,13,FALSE)),0,VLOOKUP($A8&amp;TEXT(I$3,"0"),RawData!$D$1:$P$436,13,FALSE))</f>
        <v>49</v>
      </c>
      <c r="J8" s="336">
        <f>IF(ISERROR(VLOOKUP($A8&amp;TEXT(J$3,"0"),RawData!$D$1:$P$436,13,FALSE)),0,VLOOKUP($A8&amp;TEXT(J$3,"0"),RawData!$D$1:$P$436,13,FALSE))</f>
        <v>57</v>
      </c>
      <c r="K8" s="768">
        <f>IF(ISERROR(VLOOKUP($A8&amp;TEXT(K$3,"0"),RawData!$D$1:$P$436,13,FALSE)),0,VLOOKUP($A8&amp;TEXT(K$3,"0"),RawData!$D$1:$P$436,13,FALSE))</f>
        <v>0</v>
      </c>
      <c r="L8" s="768">
        <f>IF(ISERROR(VLOOKUP($A8&amp;TEXT(L$3,"0"),RawData!$D$1:$P$436,13,FALSE)),0,VLOOKUP($A8&amp;TEXT(L$3,"0"),RawData!$D$1:$P$436,13,FALSE))</f>
        <v>0</v>
      </c>
      <c r="M8" s="768">
        <f>IF(ISERROR(VLOOKUP($A8&amp;TEXT(M$3,"0"),RawData!$D$1:$P$436,13,FALSE)),0,VLOOKUP($A8&amp;TEXT(M$3,"0"),RawData!$D$1:$P$436,13,FALSE))</f>
        <v>0</v>
      </c>
      <c r="N8" s="768">
        <f>IF(ISERROR(VLOOKUP($A8&amp;TEXT(N$3,"0"),RawData!$D$1:$P$436,13,FALSE)),0,VLOOKUP($A8&amp;TEXT(N$3,"0"),RawData!$D$1:$P$436,13,FALSE))</f>
        <v>0</v>
      </c>
      <c r="O8" s="768">
        <f>IF(ISERROR(VLOOKUP($A8&amp;TEXT(O$3,"0"),RawData!$D$1:$P$436,13,FALSE)),0,VLOOKUP($A8&amp;TEXT(O$3,"0"),RawData!$D$1:$P$436,13,FALSE))</f>
        <v>0</v>
      </c>
      <c r="P8" s="768">
        <f>IF(ISERROR(VLOOKUP($A8&amp;TEXT(P$3,"0"),RawData!$D$1:$P$436,13,FALSE)),0,VLOOKUP($A8&amp;TEXT(P$3,"0"),RawData!$D$1:$P$436,13,FALSE))</f>
        <v>0</v>
      </c>
      <c r="Q8" s="768">
        <f>IF(ISERROR(VLOOKUP($A8&amp;TEXT(Q$3,"0"),RawData!$D$1:$P$436,13,FALSE)),0,VLOOKUP($A8&amp;TEXT(Q$3,"0"),RawData!$D$1:$P$436,13,FALSE))</f>
        <v>0</v>
      </c>
      <c r="R8" s="768">
        <f>IF(ISERROR(VLOOKUP($A8&amp;TEXT(R$3,"0"),RawData!$D$1:$P$436,13,FALSE)),0,VLOOKUP($A8&amp;TEXT(R$3,"0"),RawData!$D$1:$P$436,13,FALSE))</f>
        <v>0</v>
      </c>
      <c r="S8" s="14">
        <f>IF(ISERROR(VLOOKUP($A8&amp;TEXT(S$3,"0"),RawData!$D$1:$P$436,13,FALSE)),0,VLOOKUP($A8&amp;TEXT(S$3,"0"),RawData!$D$1:$P$436,13,FALSE))</f>
        <v>0</v>
      </c>
      <c r="T8" s="36">
        <v>-53</v>
      </c>
      <c r="U8" s="37">
        <v>-60</v>
      </c>
      <c r="V8" s="37"/>
      <c r="W8" s="40"/>
      <c r="X8" s="13">
        <f t="shared" si="56"/>
        <v>8</v>
      </c>
      <c r="Y8" s="38">
        <f t="shared" si="57"/>
        <v>6</v>
      </c>
      <c r="Z8" s="54">
        <f t="shared" si="58"/>
        <v>48.777777777777779</v>
      </c>
      <c r="AA8" s="55">
        <f t="shared" si="113"/>
        <v>47.518518518518512</v>
      </c>
      <c r="AB8" s="55">
        <f t="shared" si="114"/>
        <v>45.592592592592588</v>
      </c>
      <c r="AC8" s="55">
        <f t="shared" ref="AC8:AC13" si="115">AVERAGE(C8:E8)</f>
        <v>45</v>
      </c>
      <c r="AD8" s="55">
        <f t="shared" ref="AD8:AD13" si="116">SUM(C8:F8,T8)/3</f>
        <v>45</v>
      </c>
      <c r="AE8" s="813">
        <f t="shared" ref="AE8:AE13" si="117">SUM(C8:G8,T8)/4</f>
        <v>48.75</v>
      </c>
      <c r="AF8" s="55">
        <f t="shared" ref="AF8:AF13" si="118">SUM(C8:H8,T8)/5</f>
        <v>48.2</v>
      </c>
      <c r="AG8" s="675">
        <f t="shared" ref="AG8:AG13" si="119">SUM(C8:I8,T8)/6</f>
        <v>48.333333333333336</v>
      </c>
      <c r="AH8" s="674">
        <f>SUM(C8:J8,T8:U8)/6</f>
        <v>47.833333333333336</v>
      </c>
      <c r="AI8" s="674"/>
      <c r="AJ8" s="52"/>
      <c r="AK8" s="52"/>
      <c r="AL8" s="52"/>
      <c r="AM8" s="52"/>
      <c r="AN8" s="52"/>
      <c r="AO8" s="52"/>
      <c r="AP8" s="52"/>
      <c r="AQ8" s="52"/>
      <c r="AR8" s="137"/>
      <c r="AS8" s="382">
        <f t="shared" si="59"/>
        <v>13.8</v>
      </c>
      <c r="AT8" s="234">
        <f t="shared" si="60"/>
        <v>12.5</v>
      </c>
      <c r="AU8" s="234">
        <f t="shared" si="61"/>
        <v>10.6</v>
      </c>
      <c r="AV8" s="234">
        <f t="shared" si="62"/>
        <v>10</v>
      </c>
      <c r="AW8" s="234">
        <f t="shared" si="63"/>
        <v>10</v>
      </c>
      <c r="AX8" s="234">
        <f t="shared" si="64"/>
        <v>13.8</v>
      </c>
      <c r="AY8" s="234">
        <f t="shared" si="65"/>
        <v>13.2</v>
      </c>
      <c r="AZ8" s="234">
        <f t="shared" si="66"/>
        <v>13.3</v>
      </c>
      <c r="BA8" s="234">
        <f t="shared" si="67"/>
        <v>12.8</v>
      </c>
      <c r="BB8" s="234">
        <f t="shared" si="68"/>
        <v>-35</v>
      </c>
      <c r="BC8" s="234">
        <f t="shared" si="69"/>
        <v>-35</v>
      </c>
      <c r="BD8" s="234">
        <f t="shared" si="70"/>
        <v>-35</v>
      </c>
      <c r="BE8" s="234">
        <f t="shared" si="71"/>
        <v>-35</v>
      </c>
      <c r="BF8" s="234">
        <f t="shared" si="72"/>
        <v>-35</v>
      </c>
      <c r="BG8" s="234">
        <f t="shared" si="73"/>
        <v>-35</v>
      </c>
      <c r="BH8" s="234">
        <f t="shared" si="74"/>
        <v>-35</v>
      </c>
      <c r="BI8" s="234">
        <f t="shared" si="75"/>
        <v>-35</v>
      </c>
      <c r="BJ8" s="234">
        <f t="shared" si="76"/>
        <v>-35</v>
      </c>
      <c r="BK8" s="385">
        <f t="shared" si="77"/>
        <v>-35</v>
      </c>
      <c r="BL8" s="45" t="s">
        <v>4</v>
      </c>
      <c r="BM8" s="768">
        <f>IF(ISERROR(VLOOKUP($A8&amp;TEXT(BM$3,"0"),RawData!$D$1:$O$297,12,FALSE)),0,VLOOKUP($A8&amp;TEXT(BM$3,"0"),RawData!$D$1:$O$297,12,FALSE))</f>
        <v>45</v>
      </c>
      <c r="BN8" s="768">
        <f>IF(ISERROR(VLOOKUP($A8&amp;TEXT(BN$3,"0"),RawData!$D$1:$O$297,12,FALSE)),0,VLOOKUP($A8&amp;TEXT(BN$3,"0"),RawData!$D$1:$O$297,12,FALSE))</f>
        <v>43</v>
      </c>
      <c r="BO8" s="768">
        <f>IF(ISERROR(VLOOKUP($A8&amp;TEXT(BO$3,"0"),RawData!$D$1:$O$297,12,FALSE)),0,VLOOKUP($A8&amp;TEXT(BO$3,"0"),RawData!$D$1:$O$297,12,FALSE))</f>
        <v>47</v>
      </c>
      <c r="BP8" s="768">
        <f>IF(ISERROR(VLOOKUP($A8&amp;TEXT(BP$3,"0"),RawData!$D$1:$O$297,12,FALSE)),0,VLOOKUP($A8&amp;TEXT(BP$3,"0"),RawData!$D$1:$O$297,12,FALSE))</f>
        <v>53</v>
      </c>
      <c r="BQ8" s="768">
        <f>IF(ISERROR(VLOOKUP($A8&amp;TEXT(BQ$3,"0"),RawData!$D$1:$O$297,12,FALSE)),0,VLOOKUP($A8&amp;TEXT(BQ$3,"0"),RawData!$D$1:$O$297,12,FALSE))</f>
        <v>62</v>
      </c>
      <c r="BR8" s="768">
        <f>IF(ISERROR(VLOOKUP($A8&amp;TEXT(BR$3,"0"),RawData!$D$1:$O$297,12,FALSE)),0,VLOOKUP($A8&amp;TEXT(BR$3,"0"),RawData!$D$1:$O$297,12,FALSE))</f>
        <v>46</v>
      </c>
      <c r="BS8" s="768">
        <f>IF(ISERROR(VLOOKUP($A8&amp;TEXT(BS$3,"0"),RawData!$D$1:$O$297,12,FALSE)),0,VLOOKUP($A8&amp;TEXT(BS$3,"0"),RawData!$D$1:$O$297,12,FALSE))</f>
        <v>49</v>
      </c>
      <c r="BT8" s="768">
        <f>IF(ISERROR(VLOOKUP($A8&amp;TEXT(BT$3,"0"),RawData!$D$1:$O$297,12,FALSE)),0,VLOOKUP($A8&amp;TEXT(BT$3,"0"),RawData!$D$1:$O$297,12,FALSE))</f>
        <v>57</v>
      </c>
      <c r="BU8" s="768">
        <f>IF(ISERROR(VLOOKUP($A8&amp;TEXT(BU$3,"0"),RawData!$D$1:$O$297,12,FALSE)),0,VLOOKUP($A8&amp;TEXT(BU$3,"0"),RawData!$D$1:$O$297,12,FALSE))</f>
        <v>0</v>
      </c>
      <c r="BV8" s="768">
        <f>IF(ISERROR(VLOOKUP($A8&amp;TEXT(BV$3,"0"),RawData!$D$1:$O$297,12,FALSE)),0,VLOOKUP($A8&amp;TEXT(BV$3,"0"),RawData!$D$1:$O$297,12,FALSE))</f>
        <v>0</v>
      </c>
      <c r="BW8" s="768">
        <f>IF(ISERROR(VLOOKUP($A8&amp;TEXT(BW$3,"0"),RawData!$D$1:$O$297,12,FALSE)),0,VLOOKUP($A8&amp;TEXT(BW$3,"0"),RawData!$D$1:$O$297,12,FALSE))</f>
        <v>0</v>
      </c>
      <c r="BX8" s="768">
        <f>IF(ISERROR(VLOOKUP($A8&amp;TEXT(BX$3,"0"),RawData!$D$1:$O$297,12,FALSE)),0,VLOOKUP($A8&amp;TEXT(BX$3,"0"),RawData!$D$1:$O$297,12,FALSE))</f>
        <v>0</v>
      </c>
      <c r="BY8" s="768">
        <f>IF(ISERROR(VLOOKUP($A8&amp;TEXT(BY$3,"0"),RawData!$D$1:$O$297,12,FALSE)),0,VLOOKUP($A8&amp;TEXT(BY$3,"0"),RawData!$D$1:$O$297,12,FALSE))</f>
        <v>0</v>
      </c>
      <c r="BZ8" s="768">
        <f>IF(ISERROR(VLOOKUP($A8&amp;TEXT(BZ$3,"0"),RawData!$D$1:$O$297,12,FALSE)),0,VLOOKUP($A8&amp;TEXT(BZ$3,"0"),RawData!$D$1:$O$297,12,FALSE))</f>
        <v>0</v>
      </c>
      <c r="CA8" s="768">
        <f>IF(ISERROR(VLOOKUP($A8&amp;TEXT(CA$3,"0"),RawData!$D$1:$O$297,12,FALSE)),0,VLOOKUP($A8&amp;TEXT(CA$3,"0"),RawData!$D$1:$O$297,12,FALSE))</f>
        <v>0</v>
      </c>
      <c r="CB8" s="768">
        <f>IF(ISERROR(VLOOKUP($A8&amp;TEXT(CB$3,"0"),RawData!$D$1:$O$297,12,FALSE)),0,VLOOKUP($A8&amp;TEXT(CB$3,"0"),RawData!$D$1:$O$297,12,FALSE))</f>
        <v>0</v>
      </c>
      <c r="CC8" s="769">
        <f>IF(ISERROR(VLOOKUP($A8&amp;TEXT(CC$3,"0"),RawData!$D$1:$O$297,12,FALSE)),0,VLOOKUP($A8&amp;TEXT(CC$3,"0"),RawData!$D$1:$O$297,12,FALSE))</f>
        <v>0</v>
      </c>
      <c r="CD8" s="45" t="s">
        <v>4</v>
      </c>
      <c r="CE8" s="46">
        <f t="shared" si="78"/>
        <v>31.2</v>
      </c>
      <c r="CF8" s="46">
        <f t="shared" si="79"/>
        <v>30.5</v>
      </c>
      <c r="CG8" s="46">
        <f t="shared" si="80"/>
        <v>36.4</v>
      </c>
      <c r="CH8" s="46">
        <f t="shared" si="81"/>
        <v>43</v>
      </c>
      <c r="CI8" s="46">
        <f t="shared" si="82"/>
        <v>52</v>
      </c>
      <c r="CJ8" s="46">
        <f t="shared" si="83"/>
        <v>32.200000000000003</v>
      </c>
      <c r="CK8" s="46">
        <f t="shared" si="84"/>
        <v>35.799999999999997</v>
      </c>
      <c r="CL8" s="140">
        <f t="shared" si="85"/>
        <v>43.7</v>
      </c>
      <c r="CM8" s="673" t="str">
        <f t="shared" si="86"/>
        <v>n/a</v>
      </c>
      <c r="CN8" s="46" t="str">
        <f t="shared" si="87"/>
        <v>n/a</v>
      </c>
      <c r="CO8" s="46" t="str">
        <f t="shared" si="88"/>
        <v>n/a</v>
      </c>
      <c r="CP8" s="46" t="str">
        <f t="shared" si="89"/>
        <v>n/a</v>
      </c>
      <c r="CQ8" s="46" t="str">
        <f t="shared" si="90"/>
        <v>n/a</v>
      </c>
      <c r="CR8" s="46" t="str">
        <f t="shared" si="91"/>
        <v>n/a</v>
      </c>
      <c r="CS8" s="46" t="str">
        <f t="shared" si="92"/>
        <v>n/a</v>
      </c>
      <c r="CT8" s="46" t="str">
        <f t="shared" si="93"/>
        <v>n/a</v>
      </c>
      <c r="CU8" s="267" t="str">
        <f t="shared" si="94"/>
        <v>n/a</v>
      </c>
      <c r="CV8" s="228" t="s">
        <v>4</v>
      </c>
      <c r="CW8" s="37">
        <f t="shared" si="6"/>
        <v>1</v>
      </c>
      <c r="CX8" s="37">
        <f t="shared" si="7"/>
        <v>2</v>
      </c>
      <c r="CY8" s="37">
        <f t="shared" si="8"/>
        <v>6</v>
      </c>
      <c r="CZ8" s="37">
        <f t="shared" si="9"/>
        <v>13</v>
      </c>
      <c r="DA8" s="37">
        <f t="shared" si="10"/>
        <v>10</v>
      </c>
      <c r="DB8" s="37">
        <f t="shared" si="11"/>
        <v>3</v>
      </c>
      <c r="DC8" s="37">
        <f t="shared" si="12"/>
        <v>6</v>
      </c>
      <c r="DD8" s="40">
        <f t="shared" si="13"/>
        <v>10</v>
      </c>
      <c r="DE8" s="672" t="e">
        <f t="shared" si="14"/>
        <v>#VALUE!</v>
      </c>
      <c r="DF8" s="37" t="e">
        <f t="shared" si="15"/>
        <v>#VALUE!</v>
      </c>
      <c r="DG8" s="37" t="e">
        <f t="shared" si="16"/>
        <v>#VALUE!</v>
      </c>
      <c r="DH8" s="37" t="e">
        <f t="shared" si="17"/>
        <v>#VALUE!</v>
      </c>
      <c r="DI8" s="37" t="e">
        <f t="shared" si="18"/>
        <v>#VALUE!</v>
      </c>
      <c r="DJ8" s="37" t="e">
        <f t="shared" si="19"/>
        <v>#VALUE!</v>
      </c>
      <c r="DK8" s="37" t="e">
        <f t="shared" si="20"/>
        <v>#VALUE!</v>
      </c>
      <c r="DL8" s="37" t="e">
        <f t="shared" si="21"/>
        <v>#VALUE!</v>
      </c>
      <c r="DM8" s="40" t="e">
        <f t="shared" si="22"/>
        <v>#VALUE!</v>
      </c>
      <c r="DN8" s="381" t="s">
        <v>4</v>
      </c>
      <c r="DO8" s="382">
        <f t="shared" si="95"/>
        <v>8</v>
      </c>
      <c r="DP8" s="312">
        <f t="shared" si="96"/>
        <v>7</v>
      </c>
      <c r="DQ8" s="312">
        <f t="shared" si="97"/>
        <v>3</v>
      </c>
      <c r="DR8" s="312">
        <f t="shared" si="98"/>
        <v>0</v>
      </c>
      <c r="DS8" s="312">
        <f t="shared" si="99"/>
        <v>0</v>
      </c>
      <c r="DT8" s="312">
        <f t="shared" si="100"/>
        <v>6</v>
      </c>
      <c r="DU8" s="312">
        <f t="shared" si="101"/>
        <v>3</v>
      </c>
      <c r="DV8" s="637">
        <f t="shared" si="102"/>
        <v>0</v>
      </c>
      <c r="DW8" s="636" t="str">
        <f t="shared" si="103"/>
        <v>n/a</v>
      </c>
      <c r="DX8" s="226" t="str">
        <f t="shared" si="104"/>
        <v>n/a</v>
      </c>
      <c r="DY8" s="226" t="str">
        <f t="shared" si="105"/>
        <v>n/a</v>
      </c>
      <c r="DZ8" s="226" t="str">
        <f t="shared" si="106"/>
        <v>n/a</v>
      </c>
      <c r="EA8" s="226" t="str">
        <f t="shared" si="107"/>
        <v>n/a</v>
      </c>
      <c r="EB8" s="226" t="str">
        <f t="shared" si="108"/>
        <v>n/a</v>
      </c>
      <c r="EC8" s="226" t="str">
        <f t="shared" si="109"/>
        <v>n/a</v>
      </c>
      <c r="ED8" s="227" t="str">
        <f t="shared" si="110"/>
        <v>n/a</v>
      </c>
      <c r="EE8" s="631" t="str">
        <f t="shared" si="111"/>
        <v>n/a</v>
      </c>
      <c r="EF8" s="381" t="s">
        <v>4</v>
      </c>
      <c r="EG8" s="526">
        <f>SUM($DO8:DO8)</f>
        <v>8</v>
      </c>
      <c r="EH8" s="527">
        <f>SUM($DO8:DP8)</f>
        <v>15</v>
      </c>
      <c r="EI8" s="527">
        <f>SUM($DO8:DQ8)</f>
        <v>18</v>
      </c>
      <c r="EJ8" s="527">
        <f>SUM($DO8:DR8)</f>
        <v>18</v>
      </c>
      <c r="EK8" s="527">
        <f>SUM($DO8:DS8)</f>
        <v>18</v>
      </c>
      <c r="EL8" s="527">
        <f>SUM($DO8:DT8)</f>
        <v>24</v>
      </c>
      <c r="EM8" s="527">
        <f>SUM($DO8:DU8)</f>
        <v>27</v>
      </c>
      <c r="EN8" s="528">
        <f>SUM($DO8:DV8)</f>
        <v>27</v>
      </c>
      <c r="EO8" s="526">
        <f>SUM($DW8:DW8)</f>
        <v>0</v>
      </c>
      <c r="EP8" s="527">
        <f>SUM($DW8:DX8)</f>
        <v>0</v>
      </c>
      <c r="EQ8" s="527">
        <f>SUM($DW8:DY8)</f>
        <v>0</v>
      </c>
      <c r="ER8" s="527">
        <f>SUM($DW8:DZ8)</f>
        <v>0</v>
      </c>
      <c r="ES8" s="527">
        <f>SUM($DW8:EA8)</f>
        <v>0</v>
      </c>
      <c r="ET8" s="527">
        <f>SUM($DW8:EB8)</f>
        <v>0</v>
      </c>
      <c r="EU8" s="527">
        <f>SUM($DW8:EC8)</f>
        <v>0</v>
      </c>
      <c r="EV8" s="528">
        <f>SUM($DW8:ED8)</f>
        <v>0</v>
      </c>
      <c r="EW8" s="633">
        <f>SUM($DW8:EE8)</f>
        <v>0</v>
      </c>
      <c r="EX8" s="381" t="s">
        <v>4</v>
      </c>
      <c r="EY8" s="36">
        <f t="shared" si="39"/>
        <v>1</v>
      </c>
      <c r="EZ8" s="37">
        <f t="shared" si="40"/>
        <v>1</v>
      </c>
      <c r="FA8" s="37">
        <f t="shared" si="41"/>
        <v>1</v>
      </c>
      <c r="FB8" s="37">
        <f t="shared" si="42"/>
        <v>1</v>
      </c>
      <c r="FC8" s="37">
        <f t="shared" si="43"/>
        <v>3</v>
      </c>
      <c r="FD8" s="37">
        <f t="shared" si="44"/>
        <v>1</v>
      </c>
      <c r="FE8" s="37">
        <f t="shared" si="45"/>
        <v>3</v>
      </c>
      <c r="FF8" s="40">
        <f t="shared" si="46"/>
        <v>3</v>
      </c>
      <c r="FG8" s="36">
        <f t="shared" si="47"/>
        <v>2</v>
      </c>
      <c r="FH8" s="37">
        <f t="shared" si="48"/>
        <v>2</v>
      </c>
      <c r="FI8" s="37">
        <f t="shared" si="49"/>
        <v>2</v>
      </c>
      <c r="FJ8" s="37">
        <f t="shared" si="50"/>
        <v>2</v>
      </c>
      <c r="FK8" s="37">
        <f t="shared" si="51"/>
        <v>2</v>
      </c>
      <c r="FL8" s="37">
        <f t="shared" si="52"/>
        <v>2</v>
      </c>
      <c r="FM8" s="37">
        <f t="shared" si="53"/>
        <v>2</v>
      </c>
      <c r="FN8" s="40">
        <f t="shared" si="54"/>
        <v>2</v>
      </c>
      <c r="FO8" s="638">
        <f t="shared" si="55"/>
        <v>2</v>
      </c>
      <c r="FP8" s="211"/>
      <c r="FQ8" s="235">
        <v>5</v>
      </c>
      <c r="FR8" s="235">
        <f t="shared" si="112"/>
        <v>4</v>
      </c>
    </row>
    <row r="9" spans="1:174" ht="13.5" thickBot="1" x14ac:dyDescent="0.25">
      <c r="A9" s="212" t="s">
        <v>38</v>
      </c>
      <c r="B9" s="561">
        <f>VLOOKUP($A9,RawData!$X:$AQ,9,FALSE)</f>
        <v>47.583333333333336</v>
      </c>
      <c r="C9" s="13">
        <f>IF(ISERROR(VLOOKUP($A9&amp;TEXT(C$3,"0"),RawData!$D$1:$P$436,13,FALSE)),0,VLOOKUP($A9&amp;TEXT(C$3,"0"),RawData!$D$1:$P$436,13,FALSE))</f>
        <v>51</v>
      </c>
      <c r="D9" s="556">
        <f>IF(ISERROR(VLOOKUP($A9&amp;TEXT(D$3,"0"),RawData!$D$1:$P$436,13,FALSE)),0,VLOOKUP($A9&amp;TEXT(D$3,"0"),RawData!$D$1:$P$436,13,FALSE))</f>
        <v>54</v>
      </c>
      <c r="E9" s="556">
        <f>IF(ISERROR(VLOOKUP($A9&amp;TEXT(E$3,"0"),RawData!$D$1:$P$436,13,FALSE)),0,VLOOKUP($A9&amp;TEXT(E$3,"0"),RawData!$D$1:$P$436,13,FALSE))</f>
        <v>51</v>
      </c>
      <c r="F9" s="556">
        <f>IF(ISERROR(VLOOKUP($A9&amp;TEXT(F$3,"0"),RawData!$D$1:$P$436,13,FALSE)),0,VLOOKUP($A9&amp;TEXT(F$3,"0"),RawData!$D$1:$P$436,13,FALSE))</f>
        <v>49</v>
      </c>
      <c r="G9" s="556">
        <f>IF(ISERROR(VLOOKUP($A9&amp;TEXT(G$3,"0"),RawData!$D$1:$P$436,13,FALSE)),0,VLOOKUP($A9&amp;TEXT(G$3,"0"),RawData!$D$1:$P$436,13,FALSE))</f>
        <v>50</v>
      </c>
      <c r="H9" s="556">
        <f>IF(ISERROR(VLOOKUP($A9&amp;TEXT(H$3,"0"),RawData!$D$1:$P$436,13,FALSE)),0,VLOOKUP($A9&amp;TEXT(H$3,"0"),RawData!$D$1:$P$436,13,FALSE))</f>
        <v>48</v>
      </c>
      <c r="I9" s="794">
        <f>IF(ISERROR(VLOOKUP($A9&amp;TEXT(I$3,"0"),RawData!$D$1:$P$436,13,FALSE)),0,VLOOKUP($A9&amp;TEXT(I$3,"0"),RawData!$D$1:$P$436,13,FALSE))</f>
        <v>46</v>
      </c>
      <c r="J9" s="794">
        <f>IF(ISERROR(VLOOKUP($A9&amp;TEXT(J$3,"0"),RawData!$D$1:$P$436,13,FALSE)),0,VLOOKUP($A9&amp;TEXT(J$3,"0"),RawData!$D$1:$P$436,13,FALSE))</f>
        <v>52</v>
      </c>
      <c r="K9" s="794">
        <f>IF(ISERROR(VLOOKUP($A9&amp;TEXT(K$3,"0"),RawData!$D$1:$P$436,13,FALSE)),0,VLOOKUP($A9&amp;TEXT(K$3,"0"),RawData!$D$1:$P$436,13,FALSE))</f>
        <v>0</v>
      </c>
      <c r="L9" s="794">
        <f>IF(ISERROR(VLOOKUP($A9&amp;TEXT(L$3,"0"),RawData!$D$1:$P$436,13,FALSE)),0,VLOOKUP($A9&amp;TEXT(L$3,"0"),RawData!$D$1:$P$436,13,FALSE))</f>
        <v>0</v>
      </c>
      <c r="M9" s="794">
        <f>IF(ISERROR(VLOOKUP($A9&amp;TEXT(M$3,"0"),RawData!$D$1:$P$436,13,FALSE)),0,VLOOKUP($A9&amp;TEXT(M$3,"0"),RawData!$D$1:$P$436,13,FALSE))</f>
        <v>0</v>
      </c>
      <c r="N9" s="794">
        <f>IF(ISERROR(VLOOKUP($A9&amp;TEXT(N$3,"0"),RawData!$D$1:$P$436,13,FALSE)),0,VLOOKUP($A9&amp;TEXT(N$3,"0"),RawData!$D$1:$P$436,13,FALSE))</f>
        <v>0</v>
      </c>
      <c r="O9" s="794">
        <f>IF(ISERROR(VLOOKUP($A9&amp;TEXT(O$3,"0"),RawData!$D$1:$P$436,13,FALSE)),0,VLOOKUP($A9&amp;TEXT(O$3,"0"),RawData!$D$1:$P$436,13,FALSE))</f>
        <v>0</v>
      </c>
      <c r="P9" s="794">
        <f>IF(ISERROR(VLOOKUP($A9&amp;TEXT(P$3,"0"),RawData!$D$1:$P$436,13,FALSE)),0,VLOOKUP($A9&amp;TEXT(P$3,"0"),RawData!$D$1:$P$436,13,FALSE))</f>
        <v>0</v>
      </c>
      <c r="Q9" s="794">
        <f>IF(ISERROR(VLOOKUP($A9&amp;TEXT(Q$3,"0"),RawData!$D$1:$P$436,13,FALSE)),0,VLOOKUP($A9&amp;TEXT(Q$3,"0"),RawData!$D$1:$P$436,13,FALSE))</f>
        <v>0</v>
      </c>
      <c r="R9" s="794">
        <f>IF(ISERROR(VLOOKUP($A9&amp;TEXT(R$3,"0"),RawData!$D$1:$P$436,13,FALSE)),0,VLOOKUP($A9&amp;TEXT(R$3,"0"),RawData!$D$1:$P$436,13,FALSE))</f>
        <v>0</v>
      </c>
      <c r="S9" s="669">
        <f>IF(ISERROR(VLOOKUP($A9&amp;TEXT(S$3,"0"),RawData!$D$1:$P$436,13,FALSE)),0,VLOOKUP($A9&amp;TEXT(S$3,"0"),RawData!$D$1:$P$436,13,FALSE))</f>
        <v>0</v>
      </c>
      <c r="T9" s="36">
        <v>-54</v>
      </c>
      <c r="U9" s="37">
        <v>-52</v>
      </c>
      <c r="V9" s="37"/>
      <c r="W9" s="40"/>
      <c r="X9" s="13">
        <f t="shared" si="56"/>
        <v>8</v>
      </c>
      <c r="Y9" s="38">
        <f t="shared" si="57"/>
        <v>6</v>
      </c>
      <c r="Z9" s="54">
        <f t="shared" si="58"/>
        <v>47.583333333333336</v>
      </c>
      <c r="AA9" s="55">
        <f t="shared" si="113"/>
        <v>48.722222222222229</v>
      </c>
      <c r="AB9" s="55">
        <f t="shared" si="114"/>
        <v>50.861111111111114</v>
      </c>
      <c r="AC9" s="55">
        <f t="shared" si="115"/>
        <v>52</v>
      </c>
      <c r="AD9" s="55">
        <f t="shared" si="116"/>
        <v>50.333333333333336</v>
      </c>
      <c r="AE9" s="55">
        <f t="shared" si="117"/>
        <v>50.25</v>
      </c>
      <c r="AF9" s="55">
        <f t="shared" si="118"/>
        <v>49.8</v>
      </c>
      <c r="AG9" s="675">
        <f t="shared" si="119"/>
        <v>49.166666666666664</v>
      </c>
      <c r="AH9" s="674">
        <f>SUM(C9:J9,T9:U9)/6</f>
        <v>49.166666666666664</v>
      </c>
      <c r="AI9" s="674"/>
      <c r="AJ9" s="52"/>
      <c r="AK9" s="52"/>
      <c r="AL9" s="52"/>
      <c r="AM9" s="52"/>
      <c r="AN9" s="52"/>
      <c r="AO9" s="52"/>
      <c r="AP9" s="52"/>
      <c r="AQ9" s="52"/>
      <c r="AR9" s="137"/>
      <c r="AS9" s="382">
        <f t="shared" si="59"/>
        <v>12.6</v>
      </c>
      <c r="AT9" s="234">
        <f t="shared" si="60"/>
        <v>13.7</v>
      </c>
      <c r="AU9" s="234">
        <f t="shared" si="61"/>
        <v>15.9</v>
      </c>
      <c r="AV9" s="234">
        <f t="shared" si="62"/>
        <v>17</v>
      </c>
      <c r="AW9" s="234">
        <f t="shared" si="63"/>
        <v>15.3</v>
      </c>
      <c r="AX9" s="234">
        <f t="shared" si="64"/>
        <v>15.3</v>
      </c>
      <c r="AY9" s="234">
        <f t="shared" si="65"/>
        <v>14.8</v>
      </c>
      <c r="AZ9" s="234">
        <f t="shared" si="66"/>
        <v>14.2</v>
      </c>
      <c r="BA9" s="234">
        <f t="shared" si="67"/>
        <v>14.2</v>
      </c>
      <c r="BB9" s="234">
        <f t="shared" si="68"/>
        <v>-35</v>
      </c>
      <c r="BC9" s="234">
        <f t="shared" si="69"/>
        <v>-35</v>
      </c>
      <c r="BD9" s="234">
        <f t="shared" si="70"/>
        <v>-35</v>
      </c>
      <c r="BE9" s="234">
        <f t="shared" si="71"/>
        <v>-35</v>
      </c>
      <c r="BF9" s="234">
        <f t="shared" si="72"/>
        <v>-35</v>
      </c>
      <c r="BG9" s="234">
        <f t="shared" si="73"/>
        <v>-35</v>
      </c>
      <c r="BH9" s="234">
        <f t="shared" si="74"/>
        <v>-35</v>
      </c>
      <c r="BI9" s="234">
        <f t="shared" si="75"/>
        <v>-35</v>
      </c>
      <c r="BJ9" s="234">
        <f t="shared" si="76"/>
        <v>-35</v>
      </c>
      <c r="BK9" s="385">
        <f t="shared" si="77"/>
        <v>-35</v>
      </c>
      <c r="BL9" s="45" t="s">
        <v>4</v>
      </c>
      <c r="BM9" s="768">
        <f>IF(ISERROR(VLOOKUP($A9&amp;TEXT(BM$3,"0"),RawData!$D$1:$O$297,12,FALSE)),0,VLOOKUP($A9&amp;TEXT(BM$3,"0"),RawData!$D$1:$O$297,12,FALSE))</f>
        <v>51</v>
      </c>
      <c r="BN9" s="768">
        <f>IF(ISERROR(VLOOKUP($A9&amp;TEXT(BN$3,"0"),RawData!$D$1:$O$297,12,FALSE)),0,VLOOKUP($A9&amp;TEXT(BN$3,"0"),RawData!$D$1:$O$297,12,FALSE))</f>
        <v>55</v>
      </c>
      <c r="BO9" s="768">
        <f>IF(ISERROR(VLOOKUP($A9&amp;TEXT(BO$3,"0"),RawData!$D$1:$O$297,12,FALSE)),0,VLOOKUP($A9&amp;TEXT(BO$3,"0"),RawData!$D$1:$O$297,12,FALSE))</f>
        <v>52</v>
      </c>
      <c r="BP9" s="768">
        <f>IF(ISERROR(VLOOKUP($A9&amp;TEXT(BP$3,"0"),RawData!$D$1:$O$297,12,FALSE)),0,VLOOKUP($A9&amp;TEXT(BP$3,"0"),RawData!$D$1:$O$297,12,FALSE))</f>
        <v>49</v>
      </c>
      <c r="BQ9" s="768">
        <f>IF(ISERROR(VLOOKUP($A9&amp;TEXT(BQ$3,"0"),RawData!$D$1:$O$297,12,FALSE)),0,VLOOKUP($A9&amp;TEXT(BQ$3,"0"),RawData!$D$1:$O$297,12,FALSE))</f>
        <v>51</v>
      </c>
      <c r="BR9" s="768">
        <f>IF(ISERROR(VLOOKUP($A9&amp;TEXT(BR$3,"0"),RawData!$D$1:$O$297,12,FALSE)),0,VLOOKUP($A9&amp;TEXT(BR$3,"0"),RawData!$D$1:$O$297,12,FALSE))</f>
        <v>48</v>
      </c>
      <c r="BS9" s="768">
        <f>IF(ISERROR(VLOOKUP($A9&amp;TEXT(BS$3,"0"),RawData!$D$1:$O$297,12,FALSE)),0,VLOOKUP($A9&amp;TEXT(BS$3,"0"),RawData!$D$1:$O$297,12,FALSE))</f>
        <v>46</v>
      </c>
      <c r="BT9" s="768">
        <f>IF(ISERROR(VLOOKUP($A9&amp;TEXT(BT$3,"0"),RawData!$D$1:$O$297,12,FALSE)),0,VLOOKUP($A9&amp;TEXT(BT$3,"0"),RawData!$D$1:$O$297,12,FALSE))</f>
        <v>52</v>
      </c>
      <c r="BU9" s="768">
        <f>IF(ISERROR(VLOOKUP($A9&amp;TEXT(BU$3,"0"),RawData!$D$1:$O$297,12,FALSE)),0,VLOOKUP($A9&amp;TEXT(BU$3,"0"),RawData!$D$1:$O$297,12,FALSE))</f>
        <v>0</v>
      </c>
      <c r="BV9" s="768">
        <f>IF(ISERROR(VLOOKUP($A9&amp;TEXT(BV$3,"0"),RawData!$D$1:$O$297,12,FALSE)),0,VLOOKUP($A9&amp;TEXT(BV$3,"0"),RawData!$D$1:$O$297,12,FALSE))</f>
        <v>0</v>
      </c>
      <c r="BW9" s="768">
        <f>IF(ISERROR(VLOOKUP($A9&amp;TEXT(BW$3,"0"),RawData!$D$1:$O$297,12,FALSE)),0,VLOOKUP($A9&amp;TEXT(BW$3,"0"),RawData!$D$1:$O$297,12,FALSE))</f>
        <v>0</v>
      </c>
      <c r="BX9" s="768">
        <f>IF(ISERROR(VLOOKUP($A9&amp;TEXT(BX$3,"0"),RawData!$D$1:$O$297,12,FALSE)),0,VLOOKUP($A9&amp;TEXT(BX$3,"0"),RawData!$D$1:$O$297,12,FALSE))</f>
        <v>0</v>
      </c>
      <c r="BY9" s="768">
        <f>IF(ISERROR(VLOOKUP($A9&amp;TEXT(BY$3,"0"),RawData!$D$1:$O$297,12,FALSE)),0,VLOOKUP($A9&amp;TEXT(BY$3,"0"),RawData!$D$1:$O$297,12,FALSE))</f>
        <v>0</v>
      </c>
      <c r="BZ9" s="768">
        <f>IF(ISERROR(VLOOKUP($A9&amp;TEXT(BZ$3,"0"),RawData!$D$1:$O$297,12,FALSE)),0,VLOOKUP($A9&amp;TEXT(BZ$3,"0"),RawData!$D$1:$O$297,12,FALSE))</f>
        <v>0</v>
      </c>
      <c r="CA9" s="768">
        <f>IF(ISERROR(VLOOKUP($A9&amp;TEXT(CA$3,"0"),RawData!$D$1:$O$297,12,FALSE)),0,VLOOKUP($A9&amp;TEXT(CA$3,"0"),RawData!$D$1:$O$297,12,FALSE))</f>
        <v>0</v>
      </c>
      <c r="CB9" s="768">
        <f>IF(ISERROR(VLOOKUP($A9&amp;TEXT(CB$3,"0"),RawData!$D$1:$O$297,12,FALSE)),0,VLOOKUP($A9&amp;TEXT(CB$3,"0"),RawData!$D$1:$O$297,12,FALSE))</f>
        <v>0</v>
      </c>
      <c r="CC9" s="769">
        <f>IF(ISERROR(VLOOKUP($A9&amp;TEXT(CC$3,"0"),RawData!$D$1:$O$297,12,FALSE)),0,VLOOKUP($A9&amp;TEXT(CC$3,"0"),RawData!$D$1:$O$297,12,FALSE))</f>
        <v>0</v>
      </c>
      <c r="CD9" s="45" t="s">
        <v>4</v>
      </c>
      <c r="CE9" s="46">
        <f t="shared" si="78"/>
        <v>38.4</v>
      </c>
      <c r="CF9" s="46">
        <f t="shared" si="79"/>
        <v>41.3</v>
      </c>
      <c r="CG9" s="46">
        <f t="shared" si="80"/>
        <v>36.1</v>
      </c>
      <c r="CH9" s="46">
        <f t="shared" si="81"/>
        <v>32</v>
      </c>
      <c r="CI9" s="46">
        <f t="shared" si="82"/>
        <v>35.700000000000003</v>
      </c>
      <c r="CJ9" s="46">
        <f t="shared" si="83"/>
        <v>32.700000000000003</v>
      </c>
      <c r="CK9" s="46">
        <f t="shared" si="84"/>
        <v>31.2</v>
      </c>
      <c r="CL9" s="140">
        <f t="shared" si="85"/>
        <v>37.799999999999997</v>
      </c>
      <c r="CM9" s="673" t="str">
        <f t="shared" si="86"/>
        <v>n/a</v>
      </c>
      <c r="CN9" s="46" t="str">
        <f t="shared" si="87"/>
        <v>n/a</v>
      </c>
      <c r="CO9" s="46" t="str">
        <f t="shared" si="88"/>
        <v>n/a</v>
      </c>
      <c r="CP9" s="46" t="str">
        <f t="shared" si="89"/>
        <v>n/a</v>
      </c>
      <c r="CQ9" s="46" t="str">
        <f t="shared" si="90"/>
        <v>n/a</v>
      </c>
      <c r="CR9" s="46" t="str">
        <f t="shared" si="91"/>
        <v>n/a</v>
      </c>
      <c r="CS9" s="46" t="str">
        <f t="shared" si="92"/>
        <v>n/a</v>
      </c>
      <c r="CT9" s="46" t="str">
        <f t="shared" si="93"/>
        <v>n/a</v>
      </c>
      <c r="CU9" s="267" t="str">
        <f t="shared" si="94"/>
        <v>n/a</v>
      </c>
      <c r="CV9" s="228" t="s">
        <v>4</v>
      </c>
      <c r="CW9" s="37">
        <f t="shared" si="6"/>
        <v>10</v>
      </c>
      <c r="CX9" s="37">
        <f t="shared" si="7"/>
        <v>13</v>
      </c>
      <c r="CY9" s="37">
        <f t="shared" si="8"/>
        <v>5</v>
      </c>
      <c r="CZ9" s="37">
        <f t="shared" si="9"/>
        <v>1</v>
      </c>
      <c r="DA9" s="37">
        <f t="shared" si="10"/>
        <v>4</v>
      </c>
      <c r="DB9" s="37">
        <f t="shared" si="11"/>
        <v>5</v>
      </c>
      <c r="DC9" s="37">
        <f t="shared" si="12"/>
        <v>5</v>
      </c>
      <c r="DD9" s="40">
        <f t="shared" si="13"/>
        <v>9</v>
      </c>
      <c r="DE9" s="672" t="e">
        <f t="shared" si="14"/>
        <v>#VALUE!</v>
      </c>
      <c r="DF9" s="37" t="e">
        <f t="shared" si="15"/>
        <v>#VALUE!</v>
      </c>
      <c r="DG9" s="37" t="e">
        <f t="shared" si="16"/>
        <v>#VALUE!</v>
      </c>
      <c r="DH9" s="37" t="e">
        <f t="shared" si="17"/>
        <v>#VALUE!</v>
      </c>
      <c r="DI9" s="37" t="e">
        <f t="shared" si="18"/>
        <v>#VALUE!</v>
      </c>
      <c r="DJ9" s="37" t="e">
        <f t="shared" si="19"/>
        <v>#VALUE!</v>
      </c>
      <c r="DK9" s="37" t="e">
        <f t="shared" si="20"/>
        <v>#VALUE!</v>
      </c>
      <c r="DL9" s="37" t="e">
        <f t="shared" si="21"/>
        <v>#VALUE!</v>
      </c>
      <c r="DM9" s="40" t="e">
        <f t="shared" si="22"/>
        <v>#VALUE!</v>
      </c>
      <c r="DN9" s="381" t="s">
        <v>4</v>
      </c>
      <c r="DO9" s="382">
        <f t="shared" si="95"/>
        <v>0</v>
      </c>
      <c r="DP9" s="312">
        <f t="shared" si="96"/>
        <v>0</v>
      </c>
      <c r="DQ9" s="312">
        <f t="shared" si="97"/>
        <v>4</v>
      </c>
      <c r="DR9" s="312">
        <f t="shared" si="98"/>
        <v>8</v>
      </c>
      <c r="DS9" s="312">
        <f t="shared" si="99"/>
        <v>5</v>
      </c>
      <c r="DT9" s="312">
        <f t="shared" si="100"/>
        <v>4</v>
      </c>
      <c r="DU9" s="312">
        <f t="shared" si="101"/>
        <v>4</v>
      </c>
      <c r="DV9" s="637">
        <f t="shared" si="102"/>
        <v>0</v>
      </c>
      <c r="DW9" s="636" t="str">
        <f t="shared" si="103"/>
        <v>n/a</v>
      </c>
      <c r="DX9" s="226" t="str">
        <f t="shared" si="104"/>
        <v>n/a</v>
      </c>
      <c r="DY9" s="226" t="str">
        <f t="shared" si="105"/>
        <v>n/a</v>
      </c>
      <c r="DZ9" s="226" t="str">
        <f t="shared" si="106"/>
        <v>n/a</v>
      </c>
      <c r="EA9" s="226" t="str">
        <f t="shared" si="107"/>
        <v>n/a</v>
      </c>
      <c r="EB9" s="226" t="str">
        <f t="shared" si="108"/>
        <v>n/a</v>
      </c>
      <c r="EC9" s="226" t="str">
        <f t="shared" si="109"/>
        <v>n/a</v>
      </c>
      <c r="ED9" s="227" t="str">
        <f t="shared" si="110"/>
        <v>n/a</v>
      </c>
      <c r="EE9" s="631" t="str">
        <f t="shared" si="111"/>
        <v>n/a</v>
      </c>
      <c r="EF9" s="381" t="s">
        <v>4</v>
      </c>
      <c r="EG9" s="526">
        <f>SUM($DO9:DO9)</f>
        <v>0</v>
      </c>
      <c r="EH9" s="527">
        <f>SUM($DO9:DP9)</f>
        <v>0</v>
      </c>
      <c r="EI9" s="527">
        <f>SUM($DO9:DQ9)</f>
        <v>4</v>
      </c>
      <c r="EJ9" s="527">
        <f>SUM($DO9:DR9)</f>
        <v>12</v>
      </c>
      <c r="EK9" s="527">
        <f>SUM($DO9:DS9)</f>
        <v>17</v>
      </c>
      <c r="EL9" s="527">
        <f>SUM($DO9:DT9)</f>
        <v>21</v>
      </c>
      <c r="EM9" s="527">
        <f>SUM($DO9:DU9)</f>
        <v>25</v>
      </c>
      <c r="EN9" s="528">
        <f>SUM($DO9:DV9)</f>
        <v>25</v>
      </c>
      <c r="EO9" s="526">
        <f>SUM($DW9:DW9)</f>
        <v>0</v>
      </c>
      <c r="EP9" s="527">
        <f>SUM($DW9:DX9)</f>
        <v>0</v>
      </c>
      <c r="EQ9" s="527">
        <f>SUM($DW9:DY9)</f>
        <v>0</v>
      </c>
      <c r="ER9" s="527">
        <f>SUM($DW9:DZ9)</f>
        <v>0</v>
      </c>
      <c r="ES9" s="527">
        <f>SUM($DW9:EA9)</f>
        <v>0</v>
      </c>
      <c r="ET9" s="527">
        <f>SUM($DW9:EB9)</f>
        <v>0</v>
      </c>
      <c r="EU9" s="527">
        <f>SUM($DW9:EC9)</f>
        <v>0</v>
      </c>
      <c r="EV9" s="528">
        <f>SUM($DW9:ED9)</f>
        <v>0</v>
      </c>
      <c r="EW9" s="633">
        <f>SUM($DW9:EE9)</f>
        <v>0</v>
      </c>
      <c r="EX9" s="381" t="s">
        <v>4</v>
      </c>
      <c r="EY9" s="36">
        <f t="shared" si="39"/>
        <v>9</v>
      </c>
      <c r="EZ9" s="37">
        <f t="shared" si="40"/>
        <v>12</v>
      </c>
      <c r="FA9" s="37">
        <f t="shared" si="41"/>
        <v>10</v>
      </c>
      <c r="FB9" s="37">
        <f t="shared" si="42"/>
        <v>5</v>
      </c>
      <c r="FC9" s="37">
        <f t="shared" si="43"/>
        <v>4</v>
      </c>
      <c r="FD9" s="37">
        <f t="shared" si="44"/>
        <v>4</v>
      </c>
      <c r="FE9" s="37">
        <f t="shared" si="45"/>
        <v>4</v>
      </c>
      <c r="FF9" s="40">
        <f t="shared" si="46"/>
        <v>6</v>
      </c>
      <c r="FG9" s="36">
        <f t="shared" si="47"/>
        <v>2</v>
      </c>
      <c r="FH9" s="37">
        <f t="shared" si="48"/>
        <v>2</v>
      </c>
      <c r="FI9" s="37">
        <f t="shared" si="49"/>
        <v>2</v>
      </c>
      <c r="FJ9" s="37">
        <f t="shared" si="50"/>
        <v>2</v>
      </c>
      <c r="FK9" s="37">
        <f t="shared" si="51"/>
        <v>2</v>
      </c>
      <c r="FL9" s="37">
        <f t="shared" si="52"/>
        <v>2</v>
      </c>
      <c r="FM9" s="37">
        <f t="shared" si="53"/>
        <v>2</v>
      </c>
      <c r="FN9" s="40">
        <f t="shared" si="54"/>
        <v>2</v>
      </c>
      <c r="FO9" s="638">
        <f t="shared" si="55"/>
        <v>2</v>
      </c>
      <c r="FQ9" s="235">
        <v>6</v>
      </c>
      <c r="FR9" s="235">
        <f t="shared" si="112"/>
        <v>3</v>
      </c>
    </row>
    <row r="10" spans="1:174" ht="13.5" thickBot="1" x14ac:dyDescent="0.25">
      <c r="A10" s="212" t="s">
        <v>39</v>
      </c>
      <c r="B10" s="561">
        <f>VLOOKUP($A10,RawData!$X:$AQ,9,FALSE)</f>
        <v>44.230769230769234</v>
      </c>
      <c r="C10" s="13">
        <f>IF(ISERROR(VLOOKUP($A10&amp;TEXT(C$3,"0"),RawData!$D$1:$P$436,13,FALSE)),0,VLOOKUP($A10&amp;TEXT(C$3,"0"),RawData!$D$1:$P$436,13,FALSE))</f>
        <v>44</v>
      </c>
      <c r="D10" s="556">
        <f>IF(ISERROR(VLOOKUP($A10&amp;TEXT(D$3,"0"),RawData!$D$1:$P$436,13,FALSE)),0,VLOOKUP($A10&amp;TEXT(D$3,"0"),RawData!$D$1:$P$436,13,FALSE))</f>
        <v>42</v>
      </c>
      <c r="E10" s="556">
        <f>IF(ISERROR(VLOOKUP($A10&amp;TEXT(E$3,"0"),RawData!$D$1:$P$436,13,FALSE)),0,VLOOKUP($A10&amp;TEXT(E$3,"0"),RawData!$D$1:$P$436,13,FALSE))</f>
        <v>50</v>
      </c>
      <c r="F10" s="556">
        <f>IF(ISERROR(VLOOKUP($A10&amp;TEXT(F$3,"0"),RawData!$D$1:$P$436,13,FALSE)),0,VLOOKUP($A10&amp;TEXT(F$3,"0"),RawData!$D$1:$P$436,13,FALSE))</f>
        <v>45</v>
      </c>
      <c r="G10" s="556">
        <f>IF(ISERROR(VLOOKUP($A10&amp;TEXT(G$3,"0"),RawData!$D$1:$P$436,13,FALSE)),0,VLOOKUP($A10&amp;TEXT(G$3,"0"),RawData!$D$1:$P$436,13,FALSE))</f>
        <v>43</v>
      </c>
      <c r="H10" s="556">
        <f>IF(ISERROR(VLOOKUP($A10&amp;TEXT(H$3,"0"),RawData!$D$1:$P$436,13,FALSE)),0,VLOOKUP($A10&amp;TEXT(H$3,"0"),RawData!$D$1:$P$436,13,FALSE))</f>
        <v>48</v>
      </c>
      <c r="I10" s="794">
        <f>IF(ISERROR(VLOOKUP($A10&amp;TEXT(I$3,"0"),RawData!$D$1:$P$436,13,FALSE)),0,VLOOKUP($A10&amp;TEXT(I$3,"0"),RawData!$D$1:$P$436,13,FALSE))</f>
        <v>40</v>
      </c>
      <c r="J10" s="794">
        <f>IF(ISERROR(VLOOKUP($A10&amp;TEXT(J$3,"0"),RawData!$D$1:$P$436,13,FALSE)),0,VLOOKUP($A10&amp;TEXT(J$3,"0"),RawData!$D$1:$P$436,13,FALSE))</f>
        <v>0</v>
      </c>
      <c r="K10" s="794">
        <f>IF(ISERROR(VLOOKUP($A10&amp;TEXT(K$3,"0"),RawData!$D$1:$P$436,13,FALSE)),0,VLOOKUP($A10&amp;TEXT(K$3,"0"),RawData!$D$1:$P$436,13,FALSE))</f>
        <v>0</v>
      </c>
      <c r="L10" s="794">
        <f>IF(ISERROR(VLOOKUP($A10&amp;TEXT(L$3,"0"),RawData!$D$1:$P$436,13,FALSE)),0,VLOOKUP($A10&amp;TEXT(L$3,"0"),RawData!$D$1:$P$436,13,FALSE))</f>
        <v>0</v>
      </c>
      <c r="M10" s="794">
        <f>IF(ISERROR(VLOOKUP($A10&amp;TEXT(M$3,"0"),RawData!$D$1:$P$436,13,FALSE)),0,VLOOKUP($A10&amp;TEXT(M$3,"0"),RawData!$D$1:$P$436,13,FALSE))</f>
        <v>0</v>
      </c>
      <c r="N10" s="794">
        <f>IF(ISERROR(VLOOKUP($A10&amp;TEXT(N$3,"0"),RawData!$D$1:$P$436,13,FALSE)),0,VLOOKUP($A10&amp;TEXT(N$3,"0"),RawData!$D$1:$P$436,13,FALSE))</f>
        <v>0</v>
      </c>
      <c r="O10" s="794">
        <f>IF(ISERROR(VLOOKUP($A10&amp;TEXT(O$3,"0"),RawData!$D$1:$P$436,13,FALSE)),0,VLOOKUP($A10&amp;TEXT(O$3,"0"),RawData!$D$1:$P$436,13,FALSE))</f>
        <v>0</v>
      </c>
      <c r="P10" s="794">
        <f>IF(ISERROR(VLOOKUP($A10&amp;TEXT(P$3,"0"),RawData!$D$1:$P$436,13,FALSE)),0,VLOOKUP($A10&amp;TEXT(P$3,"0"),RawData!$D$1:$P$436,13,FALSE))</f>
        <v>0</v>
      </c>
      <c r="Q10" s="794">
        <f>IF(ISERROR(VLOOKUP($A10&amp;TEXT(Q$3,"0"),RawData!$D$1:$P$436,13,FALSE)),0,VLOOKUP($A10&amp;TEXT(Q$3,"0"),RawData!$D$1:$P$436,13,FALSE))</f>
        <v>0</v>
      </c>
      <c r="R10" s="794">
        <f>IF(ISERROR(VLOOKUP($A10&amp;TEXT(R$3,"0"),RawData!$D$1:$P$436,13,FALSE)),0,VLOOKUP($A10&amp;TEXT(R$3,"0"),RawData!$D$1:$P$436,13,FALSE))</f>
        <v>0</v>
      </c>
      <c r="S10" s="669">
        <f>IF(ISERROR(VLOOKUP($A10&amp;TEXT(S$3,"0"),RawData!$D$1:$P$436,13,FALSE)),0,VLOOKUP($A10&amp;TEXT(S$3,"0"),RawData!$D$1:$P$436,13,FALSE))</f>
        <v>0</v>
      </c>
      <c r="T10" s="36">
        <v>-50</v>
      </c>
      <c r="U10" s="37"/>
      <c r="V10" s="37"/>
      <c r="W10" s="40"/>
      <c r="X10" s="13">
        <f t="shared" si="56"/>
        <v>7</v>
      </c>
      <c r="Y10" s="38">
        <f t="shared" si="57"/>
        <v>6</v>
      </c>
      <c r="Z10" s="54">
        <f t="shared" si="58"/>
        <v>44.230769230769234</v>
      </c>
      <c r="AA10" s="55">
        <f t="shared" si="113"/>
        <v>44.153846153846153</v>
      </c>
      <c r="AB10" s="55">
        <f t="shared" si="114"/>
        <v>43.410256410256409</v>
      </c>
      <c r="AC10" s="55">
        <f t="shared" si="115"/>
        <v>45.333333333333336</v>
      </c>
      <c r="AD10" s="55">
        <f t="shared" si="116"/>
        <v>43.666666666666664</v>
      </c>
      <c r="AE10" s="55">
        <f t="shared" si="117"/>
        <v>43.5</v>
      </c>
      <c r="AF10" s="55">
        <f t="shared" si="118"/>
        <v>44.4</v>
      </c>
      <c r="AG10" s="675">
        <f t="shared" si="119"/>
        <v>43.666666666666664</v>
      </c>
      <c r="AH10" s="674">
        <f>SUM(C10:J10,T10)/6</f>
        <v>43.666666666666664</v>
      </c>
      <c r="AI10" s="674"/>
      <c r="AJ10" s="52"/>
      <c r="AK10" s="52"/>
      <c r="AL10" s="52"/>
      <c r="AM10" s="52"/>
      <c r="AN10" s="52"/>
      <c r="AO10" s="52"/>
      <c r="AP10" s="52"/>
      <c r="AQ10" s="52"/>
      <c r="AR10" s="137"/>
      <c r="AS10" s="382">
        <f t="shared" si="59"/>
        <v>9.1999999999999993</v>
      </c>
      <c r="AT10" s="234">
        <f t="shared" si="60"/>
        <v>9.1999999999999993</v>
      </c>
      <c r="AU10" s="234">
        <f t="shared" si="61"/>
        <v>8.4</v>
      </c>
      <c r="AV10" s="234">
        <f t="shared" si="62"/>
        <v>10.3</v>
      </c>
      <c r="AW10" s="234">
        <f t="shared" si="63"/>
        <v>8.6999999999999993</v>
      </c>
      <c r="AX10" s="234">
        <f t="shared" si="64"/>
        <v>8.5</v>
      </c>
      <c r="AY10" s="234">
        <f t="shared" si="65"/>
        <v>9.4</v>
      </c>
      <c r="AZ10" s="234">
        <f t="shared" si="66"/>
        <v>8.6999999999999993</v>
      </c>
      <c r="BA10" s="234">
        <f t="shared" si="67"/>
        <v>8.6999999999999993</v>
      </c>
      <c r="BB10" s="234">
        <f t="shared" si="68"/>
        <v>-35</v>
      </c>
      <c r="BC10" s="234">
        <f t="shared" si="69"/>
        <v>-35</v>
      </c>
      <c r="BD10" s="234">
        <f t="shared" si="70"/>
        <v>-35</v>
      </c>
      <c r="BE10" s="234">
        <f t="shared" si="71"/>
        <v>-35</v>
      </c>
      <c r="BF10" s="234">
        <f t="shared" si="72"/>
        <v>-35</v>
      </c>
      <c r="BG10" s="234">
        <f t="shared" si="73"/>
        <v>-35</v>
      </c>
      <c r="BH10" s="234">
        <f t="shared" si="74"/>
        <v>-35</v>
      </c>
      <c r="BI10" s="234">
        <f t="shared" si="75"/>
        <v>-35</v>
      </c>
      <c r="BJ10" s="234">
        <f t="shared" si="76"/>
        <v>-35</v>
      </c>
      <c r="BK10" s="385">
        <f t="shared" si="77"/>
        <v>-35</v>
      </c>
      <c r="BL10" s="45" t="s">
        <v>4</v>
      </c>
      <c r="BM10" s="768">
        <f>IF(ISERROR(VLOOKUP($A10&amp;TEXT(BM$3,"0"),RawData!$D$1:$O$297,12,FALSE)),0,VLOOKUP($A10&amp;TEXT(BM$3,"0"),RawData!$D$1:$O$297,12,FALSE))</f>
        <v>44</v>
      </c>
      <c r="BN10" s="768">
        <f>IF(ISERROR(VLOOKUP($A10&amp;TEXT(BN$3,"0"),RawData!$D$1:$O$297,12,FALSE)),0,VLOOKUP($A10&amp;TEXT(BN$3,"0"),RawData!$D$1:$O$297,12,FALSE))</f>
        <v>42</v>
      </c>
      <c r="BO10" s="768">
        <f>IF(ISERROR(VLOOKUP($A10&amp;TEXT(BO$3,"0"),RawData!$D$1:$O$297,12,FALSE)),0,VLOOKUP($A10&amp;TEXT(BO$3,"0"),RawData!$D$1:$O$297,12,FALSE))</f>
        <v>50</v>
      </c>
      <c r="BP10" s="768">
        <f>IF(ISERROR(VLOOKUP($A10&amp;TEXT(BP$3,"0"),RawData!$D$1:$O$297,12,FALSE)),0,VLOOKUP($A10&amp;TEXT(BP$3,"0"),RawData!$D$1:$O$297,12,FALSE))</f>
        <v>45</v>
      </c>
      <c r="BQ10" s="768">
        <f>IF(ISERROR(VLOOKUP($A10&amp;TEXT(BQ$3,"0"),RawData!$D$1:$O$297,12,FALSE)),0,VLOOKUP($A10&amp;TEXT(BQ$3,"0"),RawData!$D$1:$O$297,12,FALSE))</f>
        <v>43</v>
      </c>
      <c r="BR10" s="768">
        <f>IF(ISERROR(VLOOKUP($A10&amp;TEXT(BR$3,"0"),RawData!$D$1:$O$297,12,FALSE)),0,VLOOKUP($A10&amp;TEXT(BR$3,"0"),RawData!$D$1:$O$297,12,FALSE))</f>
        <v>48</v>
      </c>
      <c r="BS10" s="768">
        <f>IF(ISERROR(VLOOKUP($A10&amp;TEXT(BS$3,"0"),RawData!$D$1:$O$297,12,FALSE)),0,VLOOKUP($A10&amp;TEXT(BS$3,"0"),RawData!$D$1:$O$297,12,FALSE))</f>
        <v>40</v>
      </c>
      <c r="BT10" s="768">
        <f>IF(ISERROR(VLOOKUP($A10&amp;TEXT(BT$3,"0"),RawData!$D$1:$O$297,12,FALSE)),0,VLOOKUP($A10&amp;TEXT(BT$3,"0"),RawData!$D$1:$O$297,12,FALSE))</f>
        <v>0</v>
      </c>
      <c r="BU10" s="768">
        <f>IF(ISERROR(VLOOKUP($A10&amp;TEXT(BU$3,"0"),RawData!$D$1:$O$297,12,FALSE)),0,VLOOKUP($A10&amp;TEXT(BU$3,"0"),RawData!$D$1:$O$297,12,FALSE))</f>
        <v>0</v>
      </c>
      <c r="BV10" s="768">
        <f>IF(ISERROR(VLOOKUP($A10&amp;TEXT(BV$3,"0"),RawData!$D$1:$O$297,12,FALSE)),0,VLOOKUP($A10&amp;TEXT(BV$3,"0"),RawData!$D$1:$O$297,12,FALSE))</f>
        <v>0</v>
      </c>
      <c r="BW10" s="768">
        <f>IF(ISERROR(VLOOKUP($A10&amp;TEXT(BW$3,"0"),RawData!$D$1:$O$297,12,FALSE)),0,VLOOKUP($A10&amp;TEXT(BW$3,"0"),RawData!$D$1:$O$297,12,FALSE))</f>
        <v>0</v>
      </c>
      <c r="BX10" s="768">
        <f>IF(ISERROR(VLOOKUP($A10&amp;TEXT(BX$3,"0"),RawData!$D$1:$O$297,12,FALSE)),0,VLOOKUP($A10&amp;TEXT(BX$3,"0"),RawData!$D$1:$O$297,12,FALSE))</f>
        <v>0</v>
      </c>
      <c r="BY10" s="768">
        <f>IF(ISERROR(VLOOKUP($A10&amp;TEXT(BY$3,"0"),RawData!$D$1:$O$297,12,FALSE)),0,VLOOKUP($A10&amp;TEXT(BY$3,"0"),RawData!$D$1:$O$297,12,FALSE))</f>
        <v>0</v>
      </c>
      <c r="BZ10" s="768">
        <f>IF(ISERROR(VLOOKUP($A10&amp;TEXT(BZ$3,"0"),RawData!$D$1:$O$297,12,FALSE)),0,VLOOKUP($A10&amp;TEXT(BZ$3,"0"),RawData!$D$1:$O$297,12,FALSE))</f>
        <v>0</v>
      </c>
      <c r="CA10" s="768">
        <f>IF(ISERROR(VLOOKUP($A10&amp;TEXT(CA$3,"0"),RawData!$D$1:$O$297,12,FALSE)),0,VLOOKUP($A10&amp;TEXT(CA$3,"0"),RawData!$D$1:$O$297,12,FALSE))</f>
        <v>0</v>
      </c>
      <c r="CB10" s="768">
        <f>IF(ISERROR(VLOOKUP($A10&amp;TEXT(CB$3,"0"),RawData!$D$1:$O$297,12,FALSE)),0,VLOOKUP($A10&amp;TEXT(CB$3,"0"),RawData!$D$1:$O$297,12,FALSE))</f>
        <v>0</v>
      </c>
      <c r="CC10" s="769">
        <f>IF(ISERROR(VLOOKUP($A10&amp;TEXT(CC$3,"0"),RawData!$D$1:$O$297,12,FALSE)),0,VLOOKUP($A10&amp;TEXT(CC$3,"0"),RawData!$D$1:$O$297,12,FALSE))</f>
        <v>0</v>
      </c>
      <c r="CD10" s="45" t="s">
        <v>4</v>
      </c>
      <c r="CE10" s="46">
        <f t="shared" si="78"/>
        <v>34.799999999999997</v>
      </c>
      <c r="CF10" s="46">
        <f t="shared" si="79"/>
        <v>32.799999999999997</v>
      </c>
      <c r="CG10" s="46">
        <f t="shared" si="80"/>
        <v>41.6</v>
      </c>
      <c r="CH10" s="46">
        <f t="shared" si="81"/>
        <v>34.700000000000003</v>
      </c>
      <c r="CI10" s="46">
        <f t="shared" si="82"/>
        <v>34.299999999999997</v>
      </c>
      <c r="CJ10" s="46">
        <f t="shared" si="83"/>
        <v>39.5</v>
      </c>
      <c r="CK10" s="46">
        <f t="shared" si="84"/>
        <v>30.6</v>
      </c>
      <c r="CL10" s="140" t="str">
        <f t="shared" si="85"/>
        <v>n/a</v>
      </c>
      <c r="CM10" s="673" t="str">
        <f t="shared" si="86"/>
        <v>n/a</v>
      </c>
      <c r="CN10" s="46" t="str">
        <f t="shared" si="87"/>
        <v>n/a</v>
      </c>
      <c r="CO10" s="46" t="str">
        <f t="shared" si="88"/>
        <v>n/a</v>
      </c>
      <c r="CP10" s="46" t="str">
        <f t="shared" si="89"/>
        <v>n/a</v>
      </c>
      <c r="CQ10" s="46" t="str">
        <f t="shared" si="90"/>
        <v>n/a</v>
      </c>
      <c r="CR10" s="46" t="str">
        <f t="shared" si="91"/>
        <v>n/a</v>
      </c>
      <c r="CS10" s="46" t="str">
        <f t="shared" si="92"/>
        <v>n/a</v>
      </c>
      <c r="CT10" s="46" t="str">
        <f t="shared" si="93"/>
        <v>n/a</v>
      </c>
      <c r="CU10" s="267" t="str">
        <f t="shared" si="94"/>
        <v>n/a</v>
      </c>
      <c r="CV10" s="228" t="s">
        <v>4</v>
      </c>
      <c r="CW10" s="37">
        <f t="shared" si="6"/>
        <v>4</v>
      </c>
      <c r="CX10" s="37">
        <f t="shared" si="7"/>
        <v>4</v>
      </c>
      <c r="CY10" s="37">
        <f t="shared" si="8"/>
        <v>11</v>
      </c>
      <c r="CZ10" s="37">
        <f t="shared" si="9"/>
        <v>3</v>
      </c>
      <c r="DA10" s="37">
        <f t="shared" si="10"/>
        <v>3</v>
      </c>
      <c r="DB10" s="37">
        <f t="shared" si="11"/>
        <v>10</v>
      </c>
      <c r="DC10" s="37">
        <f t="shared" si="12"/>
        <v>3</v>
      </c>
      <c r="DD10" s="40" t="e">
        <f t="shared" si="13"/>
        <v>#VALUE!</v>
      </c>
      <c r="DE10" s="672" t="e">
        <f t="shared" si="14"/>
        <v>#VALUE!</v>
      </c>
      <c r="DF10" s="37" t="e">
        <f t="shared" si="15"/>
        <v>#VALUE!</v>
      </c>
      <c r="DG10" s="37" t="e">
        <f t="shared" si="16"/>
        <v>#VALUE!</v>
      </c>
      <c r="DH10" s="37" t="e">
        <f t="shared" si="17"/>
        <v>#VALUE!</v>
      </c>
      <c r="DI10" s="37" t="e">
        <f t="shared" si="18"/>
        <v>#VALUE!</v>
      </c>
      <c r="DJ10" s="37" t="e">
        <f t="shared" si="19"/>
        <v>#VALUE!</v>
      </c>
      <c r="DK10" s="37" t="e">
        <f t="shared" si="20"/>
        <v>#VALUE!</v>
      </c>
      <c r="DL10" s="37" t="e">
        <f t="shared" si="21"/>
        <v>#VALUE!</v>
      </c>
      <c r="DM10" s="40" t="e">
        <f t="shared" si="22"/>
        <v>#VALUE!</v>
      </c>
      <c r="DN10" s="381" t="s">
        <v>4</v>
      </c>
      <c r="DO10" s="807">
        <v>4.5</v>
      </c>
      <c r="DP10" s="312">
        <f t="shared" si="96"/>
        <v>5</v>
      </c>
      <c r="DQ10" s="312">
        <f t="shared" si="97"/>
        <v>0</v>
      </c>
      <c r="DR10" s="312">
        <f t="shared" si="98"/>
        <v>6</v>
      </c>
      <c r="DS10" s="312">
        <f t="shared" si="99"/>
        <v>6</v>
      </c>
      <c r="DT10" s="312">
        <f t="shared" si="100"/>
        <v>0</v>
      </c>
      <c r="DU10" s="312">
        <f t="shared" si="101"/>
        <v>6</v>
      </c>
      <c r="DV10" s="637" t="str">
        <f t="shared" si="102"/>
        <v>n/a</v>
      </c>
      <c r="DW10" s="636" t="str">
        <f t="shared" si="103"/>
        <v>n/a</v>
      </c>
      <c r="DX10" s="226" t="str">
        <f t="shared" si="104"/>
        <v>n/a</v>
      </c>
      <c r="DY10" s="226" t="str">
        <f t="shared" si="105"/>
        <v>n/a</v>
      </c>
      <c r="DZ10" s="226" t="str">
        <f t="shared" si="106"/>
        <v>n/a</v>
      </c>
      <c r="EA10" s="226" t="str">
        <f t="shared" si="107"/>
        <v>n/a</v>
      </c>
      <c r="EB10" s="226" t="str">
        <f t="shared" si="108"/>
        <v>n/a</v>
      </c>
      <c r="EC10" s="226" t="str">
        <f t="shared" si="109"/>
        <v>n/a</v>
      </c>
      <c r="ED10" s="227" t="str">
        <f t="shared" si="110"/>
        <v>n/a</v>
      </c>
      <c r="EE10" s="631" t="str">
        <f t="shared" si="111"/>
        <v>n/a</v>
      </c>
      <c r="EF10" s="381" t="s">
        <v>4</v>
      </c>
      <c r="EG10" s="526">
        <f>SUM($DO10:DO10)</f>
        <v>4.5</v>
      </c>
      <c r="EH10" s="527">
        <f>SUM($DO10:DP10)</f>
        <v>9.5</v>
      </c>
      <c r="EI10" s="527">
        <f>SUM($DO10:DQ10)</f>
        <v>9.5</v>
      </c>
      <c r="EJ10" s="527">
        <f>SUM($DO10:DR10)</f>
        <v>15.5</v>
      </c>
      <c r="EK10" s="527">
        <f>SUM($DO10:DS10)</f>
        <v>21.5</v>
      </c>
      <c r="EL10" s="527">
        <f>SUM($DO10:DT10)</f>
        <v>21.5</v>
      </c>
      <c r="EM10" s="527">
        <f>SUM($DO10:DU10)</f>
        <v>27.5</v>
      </c>
      <c r="EN10" s="528">
        <f>SUM($DO10:DV10)</f>
        <v>27.5</v>
      </c>
      <c r="EO10" s="526">
        <f>SUM($DW10:DW10)</f>
        <v>0</v>
      </c>
      <c r="EP10" s="527">
        <f>SUM($DW10:DX10)</f>
        <v>0</v>
      </c>
      <c r="EQ10" s="527">
        <f>SUM($DW10:DY10)</f>
        <v>0</v>
      </c>
      <c r="ER10" s="527">
        <f>SUM($DW10:DZ10)</f>
        <v>0</v>
      </c>
      <c r="ES10" s="527">
        <f>SUM($DW10:EA10)</f>
        <v>0</v>
      </c>
      <c r="ET10" s="527">
        <f>SUM($DW10:EB10)</f>
        <v>0</v>
      </c>
      <c r="EU10" s="527">
        <f>SUM($DW10:EC10)</f>
        <v>0</v>
      </c>
      <c r="EV10" s="528">
        <f>SUM($DW10:ED10)</f>
        <v>0</v>
      </c>
      <c r="EW10" s="633">
        <f>SUM($DW10:EE10)</f>
        <v>0</v>
      </c>
      <c r="EX10" s="381" t="s">
        <v>4</v>
      </c>
      <c r="EY10" s="36">
        <f t="shared" si="39"/>
        <v>4</v>
      </c>
      <c r="EZ10" s="37">
        <f t="shared" si="40"/>
        <v>2</v>
      </c>
      <c r="FA10" s="37">
        <f t="shared" si="41"/>
        <v>6</v>
      </c>
      <c r="FB10" s="37">
        <f t="shared" si="42"/>
        <v>3</v>
      </c>
      <c r="FC10" s="37">
        <f t="shared" si="43"/>
        <v>1</v>
      </c>
      <c r="FD10" s="37">
        <f t="shared" si="44"/>
        <v>3</v>
      </c>
      <c r="FE10" s="37">
        <f t="shared" si="45"/>
        <v>1</v>
      </c>
      <c r="FF10" s="40">
        <f t="shared" si="46"/>
        <v>1</v>
      </c>
      <c r="FG10" s="36">
        <f t="shared" si="47"/>
        <v>2</v>
      </c>
      <c r="FH10" s="37">
        <f t="shared" si="48"/>
        <v>2</v>
      </c>
      <c r="FI10" s="37">
        <f t="shared" si="49"/>
        <v>2</v>
      </c>
      <c r="FJ10" s="37">
        <f t="shared" si="50"/>
        <v>2</v>
      </c>
      <c r="FK10" s="37">
        <f t="shared" si="51"/>
        <v>2</v>
      </c>
      <c r="FL10" s="37">
        <f t="shared" si="52"/>
        <v>2</v>
      </c>
      <c r="FM10" s="37">
        <f t="shared" si="53"/>
        <v>2</v>
      </c>
      <c r="FN10" s="40">
        <f t="shared" si="54"/>
        <v>2</v>
      </c>
      <c r="FO10" s="638">
        <f t="shared" si="55"/>
        <v>2</v>
      </c>
      <c r="FP10" s="225"/>
      <c r="FQ10" s="235">
        <v>7</v>
      </c>
      <c r="FR10" s="235">
        <f t="shared" si="112"/>
        <v>2</v>
      </c>
    </row>
    <row r="11" spans="1:174" ht="13.5" thickBot="1" x14ac:dyDescent="0.25">
      <c r="A11" s="212" t="s">
        <v>40</v>
      </c>
      <c r="B11" s="561">
        <f>VLOOKUP($A11,RawData!$X:$AQ,9,FALSE)</f>
        <v>41.692307692307693</v>
      </c>
      <c r="C11" s="13">
        <f>IF(ISERROR(VLOOKUP($A11&amp;TEXT(C$3,"0"),RawData!$D$1:$P$436,13,FALSE)),0,VLOOKUP($A11&amp;TEXT(C$3,"0"),RawData!$D$1:$P$436,13,FALSE))</f>
        <v>48</v>
      </c>
      <c r="D11" s="556">
        <f>IF(ISERROR(VLOOKUP($A11&amp;TEXT(D$3,"0"),RawData!$D$1:$P$436,13,FALSE)),0,VLOOKUP($A11&amp;TEXT(D$3,"0"),RawData!$D$1:$P$436,13,FALSE))</f>
        <v>36</v>
      </c>
      <c r="E11" s="556">
        <f>IF(ISERROR(VLOOKUP($A11&amp;TEXT(E$3,"0"),RawData!$D$1:$P$436,13,FALSE)),0,VLOOKUP($A11&amp;TEXT(E$3,"0"),RawData!$D$1:$P$436,13,FALSE))</f>
        <v>42</v>
      </c>
      <c r="F11" s="556">
        <f>IF(ISERROR(VLOOKUP($A11&amp;TEXT(F$3,"0"),RawData!$D$1:$P$436,13,FALSE)),0,VLOOKUP($A11&amp;TEXT(F$3,"0"),RawData!$D$1:$P$436,13,FALSE))</f>
        <v>43</v>
      </c>
      <c r="G11" s="556">
        <f>IF(ISERROR(VLOOKUP($A11&amp;TEXT(G$3,"0"),RawData!$D$1:$P$436,13,FALSE)),0,VLOOKUP($A11&amp;TEXT(G$3,"0"),RawData!$D$1:$P$436,13,FALSE))</f>
        <v>43</v>
      </c>
      <c r="H11" s="556">
        <f>IF(ISERROR(VLOOKUP($A11&amp;TEXT(H$3,"0"),RawData!$D$1:$P$436,13,FALSE)),0,VLOOKUP($A11&amp;TEXT(H$3,"0"),RawData!$D$1:$P$436,13,FALSE))</f>
        <v>41</v>
      </c>
      <c r="I11" s="794">
        <f>IF(ISERROR(VLOOKUP($A11&amp;TEXT(I$3,"0"),RawData!$D$1:$P$436,13,FALSE)),0,VLOOKUP($A11&amp;TEXT(I$3,"0"),RawData!$D$1:$P$436,13,FALSE))</f>
        <v>37</v>
      </c>
      <c r="J11" s="794">
        <f>IF(ISERROR(VLOOKUP($A11&amp;TEXT(J$3,"0"),RawData!$D$1:$P$436,13,FALSE)),0,VLOOKUP($A11&amp;TEXT(J$3,"0"),RawData!$D$1:$P$436,13,FALSE))</f>
        <v>0</v>
      </c>
      <c r="K11" s="794">
        <f>IF(ISERROR(VLOOKUP($A11&amp;TEXT(K$3,"0"),RawData!$D$1:$P$436,13,FALSE)),0,VLOOKUP($A11&amp;TEXT(K$3,"0"),RawData!$D$1:$P$436,13,FALSE))</f>
        <v>0</v>
      </c>
      <c r="L11" s="794">
        <f>IF(ISERROR(VLOOKUP($A11&amp;TEXT(L$3,"0"),RawData!$D$1:$P$436,13,FALSE)),0,VLOOKUP($A11&amp;TEXT(L$3,"0"),RawData!$D$1:$P$436,13,FALSE))</f>
        <v>0</v>
      </c>
      <c r="M11" s="794">
        <f>IF(ISERROR(VLOOKUP($A11&amp;TEXT(M$3,"0"),RawData!$D$1:$P$436,13,FALSE)),0,VLOOKUP($A11&amp;TEXT(M$3,"0"),RawData!$D$1:$P$436,13,FALSE))</f>
        <v>0</v>
      </c>
      <c r="N11" s="794">
        <f>IF(ISERROR(VLOOKUP($A11&amp;TEXT(N$3,"0"),RawData!$D$1:$P$436,13,FALSE)),0,VLOOKUP($A11&amp;TEXT(N$3,"0"),RawData!$D$1:$P$436,13,FALSE))</f>
        <v>0</v>
      </c>
      <c r="O11" s="794">
        <f>IF(ISERROR(VLOOKUP($A11&amp;TEXT(O$3,"0"),RawData!$D$1:$P$436,13,FALSE)),0,VLOOKUP($A11&amp;TEXT(O$3,"0"),RawData!$D$1:$P$436,13,FALSE))</f>
        <v>0</v>
      </c>
      <c r="P11" s="794">
        <f>IF(ISERROR(VLOOKUP($A11&amp;TEXT(P$3,"0"),RawData!$D$1:$P$436,13,FALSE)),0,VLOOKUP($A11&amp;TEXT(P$3,"0"),RawData!$D$1:$P$436,13,FALSE))</f>
        <v>0</v>
      </c>
      <c r="Q11" s="794">
        <f>IF(ISERROR(VLOOKUP($A11&amp;TEXT(Q$3,"0"),RawData!$D$1:$P$436,13,FALSE)),0,VLOOKUP($A11&amp;TEXT(Q$3,"0"),RawData!$D$1:$P$436,13,FALSE))</f>
        <v>0</v>
      </c>
      <c r="R11" s="794">
        <f>IF(ISERROR(VLOOKUP($A11&amp;TEXT(R$3,"0"),RawData!$D$1:$P$436,13,FALSE)),0,VLOOKUP($A11&amp;TEXT(R$3,"0"),RawData!$D$1:$P$436,13,FALSE))</f>
        <v>0</v>
      </c>
      <c r="S11" s="669">
        <f>IF(ISERROR(VLOOKUP($A11&amp;TEXT(S$3,"0"),RawData!$D$1:$P$436,13,FALSE)),0,VLOOKUP($A11&amp;TEXT(S$3,"0"),RawData!$D$1:$P$436,13,FALSE))</f>
        <v>0</v>
      </c>
      <c r="T11" s="36">
        <v>-48</v>
      </c>
      <c r="U11" s="37"/>
      <c r="V11" s="37"/>
      <c r="W11" s="40"/>
      <c r="X11" s="13">
        <f t="shared" si="56"/>
        <v>7</v>
      </c>
      <c r="Y11" s="38">
        <f t="shared" si="57"/>
        <v>6</v>
      </c>
      <c r="Z11" s="54">
        <f t="shared" si="58"/>
        <v>41.692307692307693</v>
      </c>
      <c r="AA11" s="55">
        <f t="shared" si="113"/>
        <v>43.794871794871796</v>
      </c>
      <c r="AB11" s="55">
        <f>SUM(B11:D11)/3</f>
        <v>41.897435897435898</v>
      </c>
      <c r="AC11" s="55">
        <f t="shared" si="115"/>
        <v>42</v>
      </c>
      <c r="AD11" s="55">
        <f t="shared" si="116"/>
        <v>40.333333333333336</v>
      </c>
      <c r="AE11" s="55">
        <f t="shared" si="117"/>
        <v>41</v>
      </c>
      <c r="AF11" s="55">
        <f t="shared" si="118"/>
        <v>41</v>
      </c>
      <c r="AG11" s="675">
        <f t="shared" si="119"/>
        <v>40.333333333333336</v>
      </c>
      <c r="AH11" s="674">
        <f>SUM(C11:J11,T11)/6</f>
        <v>40.333333333333336</v>
      </c>
      <c r="AI11" s="674"/>
      <c r="AJ11" s="52"/>
      <c r="AK11" s="52"/>
      <c r="AL11" s="52"/>
      <c r="AM11" s="52"/>
      <c r="AN11" s="52"/>
      <c r="AO11" s="52"/>
      <c r="AP11" s="52"/>
      <c r="AQ11" s="52"/>
      <c r="AR11" s="137"/>
      <c r="AS11" s="382">
        <f t="shared" si="59"/>
        <v>6.7</v>
      </c>
      <c r="AT11" s="234">
        <f t="shared" si="60"/>
        <v>8.8000000000000007</v>
      </c>
      <c r="AU11" s="234">
        <f t="shared" si="61"/>
        <v>6.9</v>
      </c>
      <c r="AV11" s="234">
        <f t="shared" si="62"/>
        <v>7</v>
      </c>
      <c r="AW11" s="234">
        <f t="shared" si="63"/>
        <v>5.3</v>
      </c>
      <c r="AX11" s="234">
        <f t="shared" si="64"/>
        <v>6</v>
      </c>
      <c r="AY11" s="234">
        <f t="shared" si="65"/>
        <v>6</v>
      </c>
      <c r="AZ11" s="234">
        <f t="shared" si="66"/>
        <v>5.3</v>
      </c>
      <c r="BA11" s="234">
        <f t="shared" si="67"/>
        <v>5.3</v>
      </c>
      <c r="BB11" s="234">
        <f t="shared" si="68"/>
        <v>-35</v>
      </c>
      <c r="BC11" s="234">
        <f t="shared" si="69"/>
        <v>-35</v>
      </c>
      <c r="BD11" s="234">
        <f t="shared" si="70"/>
        <v>-35</v>
      </c>
      <c r="BE11" s="234">
        <f t="shared" si="71"/>
        <v>-35</v>
      </c>
      <c r="BF11" s="234">
        <f t="shared" si="72"/>
        <v>-35</v>
      </c>
      <c r="BG11" s="234">
        <f t="shared" si="73"/>
        <v>-35</v>
      </c>
      <c r="BH11" s="234">
        <f t="shared" si="74"/>
        <v>-35</v>
      </c>
      <c r="BI11" s="234">
        <f t="shared" si="75"/>
        <v>-35</v>
      </c>
      <c r="BJ11" s="234">
        <f t="shared" si="76"/>
        <v>-35</v>
      </c>
      <c r="BK11" s="385">
        <f t="shared" si="77"/>
        <v>-35</v>
      </c>
      <c r="BL11" s="45" t="s">
        <v>4</v>
      </c>
      <c r="BM11" s="768">
        <f>IF(ISERROR(VLOOKUP($A11&amp;TEXT(BM$3,"0"),RawData!$D$1:$O$297,12,FALSE)),0,VLOOKUP($A11&amp;TEXT(BM$3,"0"),RawData!$D$1:$O$297,12,FALSE))</f>
        <v>48</v>
      </c>
      <c r="BN11" s="768">
        <f>IF(ISERROR(VLOOKUP($A11&amp;TEXT(BN$3,"0"),RawData!$D$1:$O$297,12,FALSE)),0,VLOOKUP($A11&amp;TEXT(BN$3,"0"),RawData!$D$1:$O$297,12,FALSE))</f>
        <v>36</v>
      </c>
      <c r="BO11" s="768">
        <f>IF(ISERROR(VLOOKUP($A11&amp;TEXT(BO$3,"0"),RawData!$D$1:$O$297,12,FALSE)),0,VLOOKUP($A11&amp;TEXT(BO$3,"0"),RawData!$D$1:$O$297,12,FALSE))</f>
        <v>42</v>
      </c>
      <c r="BP11" s="768">
        <f>IF(ISERROR(VLOOKUP($A11&amp;TEXT(BP$3,"0"),RawData!$D$1:$O$297,12,FALSE)),0,VLOOKUP($A11&amp;TEXT(BP$3,"0"),RawData!$D$1:$O$297,12,FALSE))</f>
        <v>43</v>
      </c>
      <c r="BQ11" s="768">
        <f>IF(ISERROR(VLOOKUP($A11&amp;TEXT(BQ$3,"0"),RawData!$D$1:$O$297,12,FALSE)),0,VLOOKUP($A11&amp;TEXT(BQ$3,"0"),RawData!$D$1:$O$297,12,FALSE))</f>
        <v>43</v>
      </c>
      <c r="BR11" s="768">
        <f>IF(ISERROR(VLOOKUP($A11&amp;TEXT(BR$3,"0"),RawData!$D$1:$O$297,12,FALSE)),0,VLOOKUP($A11&amp;TEXT(BR$3,"0"),RawData!$D$1:$O$297,12,FALSE))</f>
        <v>41</v>
      </c>
      <c r="BS11" s="768">
        <f>IF(ISERROR(VLOOKUP($A11&amp;TEXT(BS$3,"0"),RawData!$D$1:$O$297,12,FALSE)),0,VLOOKUP($A11&amp;TEXT(BS$3,"0"),RawData!$D$1:$O$297,12,FALSE))</f>
        <v>37</v>
      </c>
      <c r="BT11" s="768">
        <f>IF(ISERROR(VLOOKUP($A11&amp;TEXT(BT$3,"0"),RawData!$D$1:$O$297,12,FALSE)),0,VLOOKUP($A11&amp;TEXT(BT$3,"0"),RawData!$D$1:$O$297,12,FALSE))</f>
        <v>0</v>
      </c>
      <c r="BU11" s="768">
        <f>IF(ISERROR(VLOOKUP($A11&amp;TEXT(BU$3,"0"),RawData!$D$1:$O$297,12,FALSE)),0,VLOOKUP($A11&amp;TEXT(BU$3,"0"),RawData!$D$1:$O$297,12,FALSE))</f>
        <v>0</v>
      </c>
      <c r="BV11" s="768">
        <f>IF(ISERROR(VLOOKUP($A11&amp;TEXT(BV$3,"0"),RawData!$D$1:$O$297,12,FALSE)),0,VLOOKUP($A11&amp;TEXT(BV$3,"0"),RawData!$D$1:$O$297,12,FALSE))</f>
        <v>0</v>
      </c>
      <c r="BW11" s="768">
        <f>IF(ISERROR(VLOOKUP($A11&amp;TEXT(BW$3,"0"),RawData!$D$1:$O$297,12,FALSE)),0,VLOOKUP($A11&amp;TEXT(BW$3,"0"),RawData!$D$1:$O$297,12,FALSE))</f>
        <v>0</v>
      </c>
      <c r="BX11" s="768">
        <f>IF(ISERROR(VLOOKUP($A11&amp;TEXT(BX$3,"0"),RawData!$D$1:$O$297,12,FALSE)),0,VLOOKUP($A11&amp;TEXT(BX$3,"0"),RawData!$D$1:$O$297,12,FALSE))</f>
        <v>0</v>
      </c>
      <c r="BY11" s="768">
        <f>IF(ISERROR(VLOOKUP($A11&amp;TEXT(BY$3,"0"),RawData!$D$1:$O$297,12,FALSE)),0,VLOOKUP($A11&amp;TEXT(BY$3,"0"),RawData!$D$1:$O$297,12,FALSE))</f>
        <v>0</v>
      </c>
      <c r="BZ11" s="768">
        <f>IF(ISERROR(VLOOKUP($A11&amp;TEXT(BZ$3,"0"),RawData!$D$1:$O$297,12,FALSE)),0,VLOOKUP($A11&amp;TEXT(BZ$3,"0"),RawData!$D$1:$O$297,12,FALSE))</f>
        <v>0</v>
      </c>
      <c r="CA11" s="768">
        <f>IF(ISERROR(VLOOKUP($A11&amp;TEXT(CA$3,"0"),RawData!$D$1:$O$297,12,FALSE)),0,VLOOKUP($A11&amp;TEXT(CA$3,"0"),RawData!$D$1:$O$297,12,FALSE))</f>
        <v>0</v>
      </c>
      <c r="CB11" s="768">
        <f>IF(ISERROR(VLOOKUP($A11&amp;TEXT(CB$3,"0"),RawData!$D$1:$O$297,12,FALSE)),0,VLOOKUP($A11&amp;TEXT(CB$3,"0"),RawData!$D$1:$O$297,12,FALSE))</f>
        <v>0</v>
      </c>
      <c r="CC11" s="769">
        <f>IF(ISERROR(VLOOKUP($A11&amp;TEXT(CC$3,"0"),RawData!$D$1:$O$297,12,FALSE)),0,VLOOKUP($A11&amp;TEXT(CC$3,"0"),RawData!$D$1:$O$297,12,FALSE))</f>
        <v>0</v>
      </c>
      <c r="CD11" s="45" t="s">
        <v>4</v>
      </c>
      <c r="CE11" s="46">
        <f t="shared" si="78"/>
        <v>41.3</v>
      </c>
      <c r="CF11" s="46">
        <f t="shared" si="79"/>
        <v>27.2</v>
      </c>
      <c r="CG11" s="46">
        <f t="shared" si="80"/>
        <v>35.1</v>
      </c>
      <c r="CH11" s="46">
        <f t="shared" si="81"/>
        <v>36</v>
      </c>
      <c r="CI11" s="46">
        <f t="shared" si="82"/>
        <v>37.700000000000003</v>
      </c>
      <c r="CJ11" s="46">
        <f t="shared" si="83"/>
        <v>35</v>
      </c>
      <c r="CK11" s="46">
        <f t="shared" si="84"/>
        <v>31</v>
      </c>
      <c r="CL11" s="140" t="str">
        <f t="shared" si="85"/>
        <v>n/a</v>
      </c>
      <c r="CM11" s="673" t="str">
        <f t="shared" si="86"/>
        <v>n/a</v>
      </c>
      <c r="CN11" s="46" t="str">
        <f t="shared" si="87"/>
        <v>n/a</v>
      </c>
      <c r="CO11" s="46" t="str">
        <f t="shared" si="88"/>
        <v>n/a</v>
      </c>
      <c r="CP11" s="46" t="str">
        <f t="shared" si="89"/>
        <v>n/a</v>
      </c>
      <c r="CQ11" s="46" t="str">
        <f t="shared" si="90"/>
        <v>n/a</v>
      </c>
      <c r="CR11" s="46" t="str">
        <f t="shared" si="91"/>
        <v>n/a</v>
      </c>
      <c r="CS11" s="46" t="str">
        <f t="shared" si="92"/>
        <v>n/a</v>
      </c>
      <c r="CT11" s="46" t="str">
        <f t="shared" si="93"/>
        <v>n/a</v>
      </c>
      <c r="CU11" s="267" t="str">
        <f t="shared" si="94"/>
        <v>n/a</v>
      </c>
      <c r="CV11" s="228" t="s">
        <v>4</v>
      </c>
      <c r="CW11" s="37">
        <f t="shared" si="6"/>
        <v>13</v>
      </c>
      <c r="CX11" s="37">
        <f t="shared" si="7"/>
        <v>1</v>
      </c>
      <c r="CY11" s="37">
        <f t="shared" si="8"/>
        <v>3</v>
      </c>
      <c r="CZ11" s="37">
        <f t="shared" si="9"/>
        <v>6</v>
      </c>
      <c r="DA11" s="37">
        <f t="shared" si="10"/>
        <v>6</v>
      </c>
      <c r="DB11" s="37">
        <f t="shared" si="11"/>
        <v>6</v>
      </c>
      <c r="DC11" s="37">
        <f t="shared" si="12"/>
        <v>4</v>
      </c>
      <c r="DD11" s="40" t="e">
        <f t="shared" si="13"/>
        <v>#VALUE!</v>
      </c>
      <c r="DE11" s="672" t="e">
        <f t="shared" si="14"/>
        <v>#VALUE!</v>
      </c>
      <c r="DF11" s="37" t="e">
        <f t="shared" si="15"/>
        <v>#VALUE!</v>
      </c>
      <c r="DG11" s="37" t="e">
        <f t="shared" si="16"/>
        <v>#VALUE!</v>
      </c>
      <c r="DH11" s="37" t="e">
        <f t="shared" si="17"/>
        <v>#VALUE!</v>
      </c>
      <c r="DI11" s="37" t="e">
        <f t="shared" si="18"/>
        <v>#VALUE!</v>
      </c>
      <c r="DJ11" s="37" t="e">
        <f t="shared" si="19"/>
        <v>#VALUE!</v>
      </c>
      <c r="DK11" s="37" t="e">
        <f t="shared" si="20"/>
        <v>#VALUE!</v>
      </c>
      <c r="DL11" s="37" t="e">
        <f t="shared" si="21"/>
        <v>#VALUE!</v>
      </c>
      <c r="DM11" s="40" t="e">
        <f t="shared" si="22"/>
        <v>#VALUE!</v>
      </c>
      <c r="DN11" s="381" t="s">
        <v>4</v>
      </c>
      <c r="DO11" s="382">
        <f t="shared" si="95"/>
        <v>0</v>
      </c>
      <c r="DP11" s="312">
        <f t="shared" si="96"/>
        <v>8</v>
      </c>
      <c r="DQ11" s="312">
        <f t="shared" si="97"/>
        <v>6</v>
      </c>
      <c r="DR11" s="823">
        <v>2.5</v>
      </c>
      <c r="DS11" s="312">
        <f t="shared" si="99"/>
        <v>3</v>
      </c>
      <c r="DT11" s="312">
        <f t="shared" si="100"/>
        <v>3</v>
      </c>
      <c r="DU11" s="312">
        <f t="shared" si="101"/>
        <v>5</v>
      </c>
      <c r="DV11" s="637" t="str">
        <f t="shared" si="102"/>
        <v>n/a</v>
      </c>
      <c r="DW11" s="636" t="str">
        <f t="shared" si="103"/>
        <v>n/a</v>
      </c>
      <c r="DX11" s="226" t="str">
        <f t="shared" si="104"/>
        <v>n/a</v>
      </c>
      <c r="DY11" s="226" t="str">
        <f t="shared" si="105"/>
        <v>n/a</v>
      </c>
      <c r="DZ11" s="226" t="str">
        <f t="shared" si="106"/>
        <v>n/a</v>
      </c>
      <c r="EA11" s="226" t="str">
        <f t="shared" si="107"/>
        <v>n/a</v>
      </c>
      <c r="EB11" s="226" t="str">
        <f t="shared" si="108"/>
        <v>n/a</v>
      </c>
      <c r="EC11" s="226" t="str">
        <f t="shared" si="109"/>
        <v>n/a</v>
      </c>
      <c r="ED11" s="227" t="str">
        <f t="shared" si="110"/>
        <v>n/a</v>
      </c>
      <c r="EE11" s="631" t="str">
        <f t="shared" si="111"/>
        <v>n/a</v>
      </c>
      <c r="EF11" s="381" t="s">
        <v>4</v>
      </c>
      <c r="EG11" s="526">
        <f>SUM($DO11:DO11)</f>
        <v>0</v>
      </c>
      <c r="EH11" s="527">
        <f>SUM($DO11:DP11)</f>
        <v>8</v>
      </c>
      <c r="EI11" s="527">
        <f>SUM($DO11:DQ11)</f>
        <v>14</v>
      </c>
      <c r="EJ11" s="527">
        <f>SUM($DO11:DR11)</f>
        <v>16.5</v>
      </c>
      <c r="EK11" s="527">
        <f>SUM($DO11:DS11)</f>
        <v>19.5</v>
      </c>
      <c r="EL11" s="527">
        <f>SUM($DO11:DT11)</f>
        <v>22.5</v>
      </c>
      <c r="EM11" s="527">
        <f>SUM($DO11:DU11)</f>
        <v>27.5</v>
      </c>
      <c r="EN11" s="528">
        <f>SUM($DO11:DV11)</f>
        <v>27.5</v>
      </c>
      <c r="EO11" s="526">
        <f>SUM($DW11:DW11)</f>
        <v>0</v>
      </c>
      <c r="EP11" s="527">
        <f>SUM($DW11:DX11)</f>
        <v>0</v>
      </c>
      <c r="EQ11" s="527">
        <f>SUM($DW11:DY11)</f>
        <v>0</v>
      </c>
      <c r="ER11" s="527">
        <f>SUM($DW11:DZ11)</f>
        <v>0</v>
      </c>
      <c r="ES11" s="527">
        <f>SUM($DW11:EA11)</f>
        <v>0</v>
      </c>
      <c r="ET11" s="527">
        <f>SUM($DW11:EB11)</f>
        <v>0</v>
      </c>
      <c r="EU11" s="527">
        <f>SUM($DW11:EC11)</f>
        <v>0</v>
      </c>
      <c r="EV11" s="528">
        <f>SUM($DW11:ED11)</f>
        <v>0</v>
      </c>
      <c r="EW11" s="633">
        <f>SUM($DW11:EE11)</f>
        <v>0</v>
      </c>
      <c r="EX11" s="381" t="s">
        <v>4</v>
      </c>
      <c r="EY11" s="36">
        <f t="shared" si="39"/>
        <v>9</v>
      </c>
      <c r="EZ11" s="37">
        <f t="shared" si="40"/>
        <v>4</v>
      </c>
      <c r="FA11" s="37">
        <f t="shared" si="41"/>
        <v>2</v>
      </c>
      <c r="FB11" s="37">
        <f t="shared" si="42"/>
        <v>2</v>
      </c>
      <c r="FC11" s="37">
        <f t="shared" si="43"/>
        <v>2</v>
      </c>
      <c r="FD11" s="37">
        <f t="shared" si="44"/>
        <v>2</v>
      </c>
      <c r="FE11" s="37">
        <f t="shared" si="45"/>
        <v>1</v>
      </c>
      <c r="FF11" s="40">
        <f t="shared" si="46"/>
        <v>1</v>
      </c>
      <c r="FG11" s="36">
        <f t="shared" si="47"/>
        <v>2</v>
      </c>
      <c r="FH11" s="37">
        <f t="shared" si="48"/>
        <v>2</v>
      </c>
      <c r="FI11" s="37">
        <f t="shared" si="49"/>
        <v>2</v>
      </c>
      <c r="FJ11" s="37">
        <f t="shared" si="50"/>
        <v>2</v>
      </c>
      <c r="FK11" s="37">
        <f t="shared" si="51"/>
        <v>2</v>
      </c>
      <c r="FL11" s="37">
        <f t="shared" si="52"/>
        <v>2</v>
      </c>
      <c r="FM11" s="37">
        <f t="shared" si="53"/>
        <v>2</v>
      </c>
      <c r="FN11" s="40">
        <f t="shared" si="54"/>
        <v>2</v>
      </c>
      <c r="FO11" s="638">
        <f t="shared" si="55"/>
        <v>2</v>
      </c>
      <c r="FP11" s="29"/>
      <c r="FQ11" s="235">
        <v>8</v>
      </c>
      <c r="FR11" s="235">
        <f t="shared" si="112"/>
        <v>1</v>
      </c>
    </row>
    <row r="12" spans="1:174" ht="13.5" thickBot="1" x14ac:dyDescent="0.25">
      <c r="A12" s="212" t="s">
        <v>41</v>
      </c>
      <c r="B12" s="561">
        <f>VLOOKUP($A12,RawData!$X:$AQ,9,FALSE)</f>
        <v>45.727272727272727</v>
      </c>
      <c r="C12" s="13">
        <f>IF(ISERROR(VLOOKUP($A12&amp;TEXT(C$3,"0"),RawData!$D$1:$P$436,13,FALSE)),0,VLOOKUP($A12&amp;TEXT(C$3,"0"),RawData!$D$1:$P$436,13,FALSE))</f>
        <v>46</v>
      </c>
      <c r="D12" s="556">
        <f>IF(ISERROR(VLOOKUP($A12&amp;TEXT(D$3,"0"),RawData!$D$1:$P$436,13,FALSE)),0,VLOOKUP($A12&amp;TEXT(D$3,"0"),RawData!$D$1:$P$436,13,FALSE))</f>
        <v>44</v>
      </c>
      <c r="E12" s="556">
        <f>IF(ISERROR(VLOOKUP($A12&amp;TEXT(E$3,"0"),RawData!$D$1:$P$436,13,FALSE)),0,VLOOKUP($A12&amp;TEXT(E$3,"0"),RawData!$D$1:$P$436,13,FALSE))</f>
        <v>49</v>
      </c>
      <c r="F12" s="556">
        <f>IF(ISERROR(VLOOKUP($A12&amp;TEXT(F$3,"0"),RawData!$D$1:$P$436,13,FALSE)),0,VLOOKUP($A12&amp;TEXT(F$3,"0"),RawData!$D$1:$P$436,13,FALSE))</f>
        <v>47</v>
      </c>
      <c r="G12" s="556">
        <f>IF(ISERROR(VLOOKUP($A12&amp;TEXT(G$3,"0"),RawData!$D$1:$P$436,13,FALSE)),0,VLOOKUP($A12&amp;TEXT(G$3,"0"),RawData!$D$1:$P$436,13,FALSE))</f>
        <v>49</v>
      </c>
      <c r="H12" s="556">
        <f>IF(ISERROR(VLOOKUP($A12&amp;TEXT(H$3,"0"),RawData!$D$1:$P$436,13,FALSE)),0,VLOOKUP($A12&amp;TEXT(H$3,"0"),RawData!$D$1:$P$436,13,FALSE))</f>
        <v>53</v>
      </c>
      <c r="I12" s="794">
        <f>IF(ISERROR(VLOOKUP($A12&amp;TEXT(I$3,"0"),RawData!$D$1:$P$436,13,FALSE)),0,VLOOKUP($A12&amp;TEXT(I$3,"0"),RawData!$D$1:$P$436,13,FALSE))</f>
        <v>52</v>
      </c>
      <c r="J12" s="794">
        <f>IF(ISERROR(VLOOKUP($A12&amp;TEXT(J$3,"0"),RawData!$D$1:$P$436,13,FALSE)),0,VLOOKUP($A12&amp;TEXT(J$3,"0"),RawData!$D$1:$P$436,13,FALSE))</f>
        <v>50</v>
      </c>
      <c r="K12" s="794">
        <f>IF(ISERROR(VLOOKUP($A12&amp;TEXT(K$3,"0"),RawData!$D$1:$P$436,13,FALSE)),0,VLOOKUP($A12&amp;TEXT(K$3,"0"),RawData!$D$1:$P$436,13,FALSE))</f>
        <v>0</v>
      </c>
      <c r="L12" s="794">
        <f>IF(ISERROR(VLOOKUP($A12&amp;TEXT(L$3,"0"),RawData!$D$1:$P$436,13,FALSE)),0,VLOOKUP($A12&amp;TEXT(L$3,"0"),RawData!$D$1:$P$436,13,FALSE))</f>
        <v>0</v>
      </c>
      <c r="M12" s="794">
        <f>IF(ISERROR(VLOOKUP($A12&amp;TEXT(M$3,"0"),RawData!$D$1:$P$436,13,FALSE)),0,VLOOKUP($A12&amp;TEXT(M$3,"0"),RawData!$D$1:$P$436,13,FALSE))</f>
        <v>0</v>
      </c>
      <c r="N12" s="794">
        <f>IF(ISERROR(VLOOKUP($A12&amp;TEXT(N$3,"0"),RawData!$D$1:$P$436,13,FALSE)),0,VLOOKUP($A12&amp;TEXT(N$3,"0"),RawData!$D$1:$P$436,13,FALSE))</f>
        <v>0</v>
      </c>
      <c r="O12" s="794">
        <f>IF(ISERROR(VLOOKUP($A12&amp;TEXT(O$3,"0"),RawData!$D$1:$P$436,13,FALSE)),0,VLOOKUP($A12&amp;TEXT(O$3,"0"),RawData!$D$1:$P$436,13,FALSE))</f>
        <v>0</v>
      </c>
      <c r="P12" s="794">
        <f>IF(ISERROR(VLOOKUP($A12&amp;TEXT(P$3,"0"),RawData!$D$1:$P$436,13,FALSE)),0,VLOOKUP($A12&amp;TEXT(P$3,"0"),RawData!$D$1:$P$436,13,FALSE))</f>
        <v>0</v>
      </c>
      <c r="Q12" s="794">
        <f>IF(ISERROR(VLOOKUP($A12&amp;TEXT(Q$3,"0"),RawData!$D$1:$P$436,13,FALSE)),0,VLOOKUP($A12&amp;TEXT(Q$3,"0"),RawData!$D$1:$P$436,13,FALSE))</f>
        <v>0</v>
      </c>
      <c r="R12" s="794">
        <f>IF(ISERROR(VLOOKUP($A12&amp;TEXT(R$3,"0"),RawData!$D$1:$P$436,13,FALSE)),0,VLOOKUP($A12&amp;TEXT(R$3,"0"),RawData!$D$1:$P$436,13,FALSE))</f>
        <v>0</v>
      </c>
      <c r="S12" s="669">
        <f>IF(ISERROR(VLOOKUP($A12&amp;TEXT(S$3,"0"),RawData!$D$1:$P$436,13,FALSE)),0,VLOOKUP($A12&amp;TEXT(S$3,"0"),RawData!$D$1:$P$436,13,FALSE))</f>
        <v>0</v>
      </c>
      <c r="T12" s="36">
        <v>-49</v>
      </c>
      <c r="U12" s="37">
        <v>-53</v>
      </c>
      <c r="V12" s="37"/>
      <c r="W12" s="40"/>
      <c r="X12" s="13">
        <f t="shared" si="56"/>
        <v>8</v>
      </c>
      <c r="Y12" s="38">
        <f t="shared" si="57"/>
        <v>6</v>
      </c>
      <c r="Z12" s="54">
        <f t="shared" si="58"/>
        <v>45.727272727272727</v>
      </c>
      <c r="AA12" s="55">
        <f t="shared" si="113"/>
        <v>45.818181818181813</v>
      </c>
      <c r="AB12" s="55">
        <f t="shared" si="114"/>
        <v>45.242424242424242</v>
      </c>
      <c r="AC12" s="55">
        <f t="shared" si="115"/>
        <v>46.333333333333336</v>
      </c>
      <c r="AD12" s="55">
        <f t="shared" si="116"/>
        <v>45.666666666666664</v>
      </c>
      <c r="AE12" s="55">
        <f t="shared" si="117"/>
        <v>46.5</v>
      </c>
      <c r="AF12" s="55">
        <f t="shared" si="118"/>
        <v>47.8</v>
      </c>
      <c r="AG12" s="675">
        <f t="shared" si="119"/>
        <v>48.5</v>
      </c>
      <c r="AH12" s="674">
        <f>SUM(C12:J12,T12:U12)/6</f>
        <v>48</v>
      </c>
      <c r="AI12" s="674"/>
      <c r="AJ12" s="52"/>
      <c r="AK12" s="52"/>
      <c r="AL12" s="52"/>
      <c r="AM12" s="52"/>
      <c r="AN12" s="52"/>
      <c r="AO12" s="52"/>
      <c r="AP12" s="737"/>
      <c r="AQ12" s="52"/>
      <c r="AR12" s="137"/>
      <c r="AS12" s="382">
        <f t="shared" si="59"/>
        <v>10.7</v>
      </c>
      <c r="AT12" s="234">
        <f t="shared" si="60"/>
        <v>10.8</v>
      </c>
      <c r="AU12" s="234">
        <f t="shared" si="61"/>
        <v>10.199999999999999</v>
      </c>
      <c r="AV12" s="234">
        <f t="shared" si="62"/>
        <v>11.3</v>
      </c>
      <c r="AW12" s="234">
        <f t="shared" si="63"/>
        <v>10.7</v>
      </c>
      <c r="AX12" s="234">
        <f t="shared" si="64"/>
        <v>11.5</v>
      </c>
      <c r="AY12" s="234">
        <f t="shared" si="65"/>
        <v>12.8</v>
      </c>
      <c r="AZ12" s="234">
        <f t="shared" si="66"/>
        <v>13.5</v>
      </c>
      <c r="BA12" s="234">
        <f t="shared" si="67"/>
        <v>13</v>
      </c>
      <c r="BB12" s="234">
        <f t="shared" si="68"/>
        <v>-35</v>
      </c>
      <c r="BC12" s="234">
        <f t="shared" si="69"/>
        <v>-35</v>
      </c>
      <c r="BD12" s="234">
        <f t="shared" si="70"/>
        <v>-35</v>
      </c>
      <c r="BE12" s="234">
        <f t="shared" si="71"/>
        <v>-35</v>
      </c>
      <c r="BF12" s="234">
        <f t="shared" si="72"/>
        <v>-35</v>
      </c>
      <c r="BG12" s="234">
        <f t="shared" si="73"/>
        <v>-35</v>
      </c>
      <c r="BH12" s="234">
        <f t="shared" si="74"/>
        <v>-35</v>
      </c>
      <c r="BI12" s="234">
        <f t="shared" si="75"/>
        <v>-35</v>
      </c>
      <c r="BJ12" s="234">
        <f t="shared" si="76"/>
        <v>-35</v>
      </c>
      <c r="BK12" s="385">
        <f t="shared" si="77"/>
        <v>-35</v>
      </c>
      <c r="BL12" s="45" t="s">
        <v>4</v>
      </c>
      <c r="BM12" s="768">
        <f>IF(ISERROR(VLOOKUP($A12&amp;TEXT(BM$3,"0"),RawData!$D$1:$O$297,12,FALSE)),0,VLOOKUP($A12&amp;TEXT(BM$3,"0"),RawData!$D$1:$O$297,12,FALSE))</f>
        <v>46</v>
      </c>
      <c r="BN12" s="768">
        <f>IF(ISERROR(VLOOKUP($A12&amp;TEXT(BN$3,"0"),RawData!$D$1:$O$297,12,FALSE)),0,VLOOKUP($A12&amp;TEXT(BN$3,"0"),RawData!$D$1:$O$297,12,FALSE))</f>
        <v>44</v>
      </c>
      <c r="BO12" s="768">
        <f>IF(ISERROR(VLOOKUP($A12&amp;TEXT(BO$3,"0"),RawData!$D$1:$O$297,12,FALSE)),0,VLOOKUP($A12&amp;TEXT(BO$3,"0"),RawData!$D$1:$O$297,12,FALSE))</f>
        <v>49</v>
      </c>
      <c r="BP12" s="768">
        <f>IF(ISERROR(VLOOKUP($A12&amp;TEXT(BP$3,"0"),RawData!$D$1:$O$297,12,FALSE)),0,VLOOKUP($A12&amp;TEXT(BP$3,"0"),RawData!$D$1:$O$297,12,FALSE))</f>
        <v>47</v>
      </c>
      <c r="BQ12" s="768">
        <f>IF(ISERROR(VLOOKUP($A12&amp;TEXT(BQ$3,"0"),RawData!$D$1:$O$297,12,FALSE)),0,VLOOKUP($A12&amp;TEXT(BQ$3,"0"),RawData!$D$1:$O$297,12,FALSE))</f>
        <v>49</v>
      </c>
      <c r="BR12" s="768">
        <f>IF(ISERROR(VLOOKUP($A12&amp;TEXT(BR$3,"0"),RawData!$D$1:$O$297,12,FALSE)),0,VLOOKUP($A12&amp;TEXT(BR$3,"0"),RawData!$D$1:$O$297,12,FALSE))</f>
        <v>55</v>
      </c>
      <c r="BS12" s="768">
        <f>IF(ISERROR(VLOOKUP($A12&amp;TEXT(BS$3,"0"),RawData!$D$1:$O$297,12,FALSE)),0,VLOOKUP($A12&amp;TEXT(BS$3,"0"),RawData!$D$1:$O$297,12,FALSE))</f>
        <v>52</v>
      </c>
      <c r="BT12" s="768">
        <f>IF(ISERROR(VLOOKUP($A12&amp;TEXT(BT$3,"0"),RawData!$D$1:$O$297,12,FALSE)),0,VLOOKUP($A12&amp;TEXT(BT$3,"0"),RawData!$D$1:$O$297,12,FALSE))</f>
        <v>50</v>
      </c>
      <c r="BU12" s="768">
        <f>IF(ISERROR(VLOOKUP($A12&amp;TEXT(BU$3,"0"),RawData!$D$1:$O$297,12,FALSE)),0,VLOOKUP($A12&amp;TEXT(BU$3,"0"),RawData!$D$1:$O$297,12,FALSE))</f>
        <v>0</v>
      </c>
      <c r="BV12" s="768">
        <f>IF(ISERROR(VLOOKUP($A12&amp;TEXT(BV$3,"0"),RawData!$D$1:$O$297,12,FALSE)),0,VLOOKUP($A12&amp;TEXT(BV$3,"0"),RawData!$D$1:$O$297,12,FALSE))</f>
        <v>0</v>
      </c>
      <c r="BW12" s="768">
        <f>IF(ISERROR(VLOOKUP($A12&amp;TEXT(BW$3,"0"),RawData!$D$1:$O$297,12,FALSE)),0,VLOOKUP($A12&amp;TEXT(BW$3,"0"),RawData!$D$1:$O$297,12,FALSE))</f>
        <v>0</v>
      </c>
      <c r="BX12" s="768">
        <f>IF(ISERROR(VLOOKUP($A12&amp;TEXT(BX$3,"0"),RawData!$D$1:$O$297,12,FALSE)),0,VLOOKUP($A12&amp;TEXT(BX$3,"0"),RawData!$D$1:$O$297,12,FALSE))</f>
        <v>0</v>
      </c>
      <c r="BY12" s="768">
        <f>IF(ISERROR(VLOOKUP($A12&amp;TEXT(BY$3,"0"),RawData!$D$1:$O$297,12,FALSE)),0,VLOOKUP($A12&amp;TEXT(BY$3,"0"),RawData!$D$1:$O$297,12,FALSE))</f>
        <v>0</v>
      </c>
      <c r="BZ12" s="768">
        <f>IF(ISERROR(VLOOKUP($A12&amp;TEXT(BZ$3,"0"),RawData!$D$1:$O$297,12,FALSE)),0,VLOOKUP($A12&amp;TEXT(BZ$3,"0"),RawData!$D$1:$O$297,12,FALSE))</f>
        <v>0</v>
      </c>
      <c r="CA12" s="768">
        <f>IF(ISERROR(VLOOKUP($A12&amp;TEXT(CA$3,"0"),RawData!$D$1:$O$297,12,FALSE)),0,VLOOKUP($A12&amp;TEXT(CA$3,"0"),RawData!$D$1:$O$297,12,FALSE))</f>
        <v>0</v>
      </c>
      <c r="CB12" s="768">
        <f>IF(ISERROR(VLOOKUP($A12&amp;TEXT(CB$3,"0"),RawData!$D$1:$O$297,12,FALSE)),0,VLOOKUP($A12&amp;TEXT(CB$3,"0"),RawData!$D$1:$O$297,12,FALSE))</f>
        <v>0</v>
      </c>
      <c r="CC12" s="769">
        <f>IF(ISERROR(VLOOKUP($A12&amp;TEXT(CC$3,"0"),RawData!$D$1:$O$297,12,FALSE)),0,VLOOKUP($A12&amp;TEXT(CC$3,"0"),RawData!$D$1:$O$297,12,FALSE))</f>
        <v>0</v>
      </c>
      <c r="CD12" s="45" t="s">
        <v>4</v>
      </c>
      <c r="CE12" s="46">
        <f t="shared" si="78"/>
        <v>35.299999999999997</v>
      </c>
      <c r="CF12" s="46">
        <f t="shared" si="79"/>
        <v>33.200000000000003</v>
      </c>
      <c r="CG12" s="46">
        <f t="shared" si="80"/>
        <v>38.799999999999997</v>
      </c>
      <c r="CH12" s="46">
        <f t="shared" si="81"/>
        <v>35.700000000000003</v>
      </c>
      <c r="CI12" s="46">
        <f t="shared" si="82"/>
        <v>38.299999999999997</v>
      </c>
      <c r="CJ12" s="46">
        <f t="shared" si="83"/>
        <v>43.5</v>
      </c>
      <c r="CK12" s="46">
        <f t="shared" si="84"/>
        <v>39.200000000000003</v>
      </c>
      <c r="CL12" s="140">
        <f t="shared" si="85"/>
        <v>36.5</v>
      </c>
      <c r="CM12" s="673" t="str">
        <f t="shared" si="86"/>
        <v>n/a</v>
      </c>
      <c r="CN12" s="46" t="str">
        <f t="shared" si="87"/>
        <v>n/a</v>
      </c>
      <c r="CO12" s="46" t="str">
        <f t="shared" si="88"/>
        <v>n/a</v>
      </c>
      <c r="CP12" s="46" t="str">
        <f t="shared" si="89"/>
        <v>n/a</v>
      </c>
      <c r="CQ12" s="46" t="str">
        <f t="shared" si="90"/>
        <v>n/a</v>
      </c>
      <c r="CR12" s="46" t="str">
        <f t="shared" si="91"/>
        <v>n/a</v>
      </c>
      <c r="CS12" s="46" t="str">
        <f t="shared" si="92"/>
        <v>n/a</v>
      </c>
      <c r="CT12" s="46" t="str">
        <f t="shared" si="93"/>
        <v>n/a</v>
      </c>
      <c r="CU12" s="267" t="str">
        <f t="shared" si="94"/>
        <v>n/a</v>
      </c>
      <c r="CV12" s="228" t="s">
        <v>4</v>
      </c>
      <c r="CW12" s="37">
        <f t="shared" si="6"/>
        <v>6</v>
      </c>
      <c r="CX12" s="37">
        <f t="shared" si="7"/>
        <v>5</v>
      </c>
      <c r="CY12" s="37">
        <f t="shared" si="8"/>
        <v>8</v>
      </c>
      <c r="CZ12" s="37">
        <f t="shared" si="9"/>
        <v>5</v>
      </c>
      <c r="DA12" s="37">
        <f t="shared" si="10"/>
        <v>8</v>
      </c>
      <c r="DB12" s="37">
        <f t="shared" si="11"/>
        <v>12</v>
      </c>
      <c r="DC12" s="37">
        <f t="shared" si="12"/>
        <v>9</v>
      </c>
      <c r="DD12" s="40">
        <f t="shared" si="13"/>
        <v>8</v>
      </c>
      <c r="DE12" s="672" t="e">
        <f t="shared" si="14"/>
        <v>#VALUE!</v>
      </c>
      <c r="DF12" s="37" t="e">
        <f t="shared" si="15"/>
        <v>#VALUE!</v>
      </c>
      <c r="DG12" s="37" t="e">
        <f t="shared" si="16"/>
        <v>#VALUE!</v>
      </c>
      <c r="DH12" s="37" t="e">
        <f t="shared" si="17"/>
        <v>#VALUE!</v>
      </c>
      <c r="DI12" s="37" t="e">
        <f t="shared" si="18"/>
        <v>#VALUE!</v>
      </c>
      <c r="DJ12" s="37" t="e">
        <f t="shared" si="19"/>
        <v>#VALUE!</v>
      </c>
      <c r="DK12" s="37" t="e">
        <f t="shared" si="20"/>
        <v>#VALUE!</v>
      </c>
      <c r="DL12" s="37" t="e">
        <f t="shared" si="21"/>
        <v>#VALUE!</v>
      </c>
      <c r="DM12" s="40" t="e">
        <f t="shared" si="22"/>
        <v>#VALUE!</v>
      </c>
      <c r="DN12" s="381" t="s">
        <v>4</v>
      </c>
      <c r="DO12" s="382">
        <f t="shared" si="95"/>
        <v>3</v>
      </c>
      <c r="DP12" s="312">
        <f t="shared" si="96"/>
        <v>4</v>
      </c>
      <c r="DQ12" s="312">
        <f t="shared" si="97"/>
        <v>1</v>
      </c>
      <c r="DR12" s="312">
        <f t="shared" si="98"/>
        <v>4</v>
      </c>
      <c r="DS12" s="312">
        <f t="shared" si="99"/>
        <v>1</v>
      </c>
      <c r="DT12" s="312">
        <f t="shared" si="100"/>
        <v>0</v>
      </c>
      <c r="DU12" s="312">
        <f t="shared" si="101"/>
        <v>0</v>
      </c>
      <c r="DV12" s="637">
        <f t="shared" si="102"/>
        <v>1</v>
      </c>
      <c r="DW12" s="636" t="str">
        <f t="shared" si="103"/>
        <v>n/a</v>
      </c>
      <c r="DX12" s="226" t="str">
        <f t="shared" si="104"/>
        <v>n/a</v>
      </c>
      <c r="DY12" s="226" t="str">
        <f t="shared" si="105"/>
        <v>n/a</v>
      </c>
      <c r="DZ12" s="226" t="str">
        <f t="shared" si="106"/>
        <v>n/a</v>
      </c>
      <c r="EA12" s="226" t="str">
        <f t="shared" si="107"/>
        <v>n/a</v>
      </c>
      <c r="EB12" s="226" t="str">
        <f t="shared" si="108"/>
        <v>n/a</v>
      </c>
      <c r="EC12" s="226" t="str">
        <f t="shared" si="109"/>
        <v>n/a</v>
      </c>
      <c r="ED12" s="227" t="str">
        <f t="shared" si="110"/>
        <v>n/a</v>
      </c>
      <c r="EE12" s="631" t="str">
        <f t="shared" si="111"/>
        <v>n/a</v>
      </c>
      <c r="EF12" s="381" t="s">
        <v>4</v>
      </c>
      <c r="EG12" s="526">
        <f>SUM($DO12:DO12)</f>
        <v>3</v>
      </c>
      <c r="EH12" s="527">
        <f>SUM($DO12:DP12)</f>
        <v>7</v>
      </c>
      <c r="EI12" s="527">
        <f>SUM($DO12:DQ12)</f>
        <v>8</v>
      </c>
      <c r="EJ12" s="527">
        <f>SUM($DO12:DR12)</f>
        <v>12</v>
      </c>
      <c r="EK12" s="527">
        <f>SUM($DO12:DS12)</f>
        <v>13</v>
      </c>
      <c r="EL12" s="527">
        <f>SUM($DO12:DT12)</f>
        <v>13</v>
      </c>
      <c r="EM12" s="527">
        <f>SUM($DO12:DU12)</f>
        <v>13</v>
      </c>
      <c r="EN12" s="528">
        <f>SUM($DO12:DV12)</f>
        <v>14</v>
      </c>
      <c r="EO12" s="526">
        <f>SUM($DW12:DW12)</f>
        <v>0</v>
      </c>
      <c r="EP12" s="527">
        <f>SUM($DW12:DX12)</f>
        <v>0</v>
      </c>
      <c r="EQ12" s="527">
        <f>SUM($DW12:DY12)</f>
        <v>0</v>
      </c>
      <c r="ER12" s="527">
        <f>SUM($DW12:DZ12)</f>
        <v>0</v>
      </c>
      <c r="ES12" s="527">
        <f>SUM($DW12:EA12)</f>
        <v>0</v>
      </c>
      <c r="ET12" s="527">
        <f>SUM($DW12:EB12)</f>
        <v>0</v>
      </c>
      <c r="EU12" s="527">
        <f>SUM($DW12:EC12)</f>
        <v>0</v>
      </c>
      <c r="EV12" s="528">
        <f>SUM($DW12:ED12)</f>
        <v>0</v>
      </c>
      <c r="EW12" s="633">
        <f>SUM($DW12:EE12)</f>
        <v>0</v>
      </c>
      <c r="EX12" s="381" t="s">
        <v>4</v>
      </c>
      <c r="EY12" s="36">
        <f t="shared" si="39"/>
        <v>6</v>
      </c>
      <c r="EZ12" s="37">
        <f t="shared" si="40"/>
        <v>5</v>
      </c>
      <c r="FA12" s="37">
        <f t="shared" si="41"/>
        <v>8</v>
      </c>
      <c r="FB12" s="37">
        <f t="shared" si="42"/>
        <v>5</v>
      </c>
      <c r="FC12" s="37">
        <f t="shared" si="43"/>
        <v>6</v>
      </c>
      <c r="FD12" s="37">
        <f t="shared" si="44"/>
        <v>9</v>
      </c>
      <c r="FE12" s="37">
        <f t="shared" si="45"/>
        <v>10</v>
      </c>
      <c r="FF12" s="40">
        <f t="shared" si="46"/>
        <v>12</v>
      </c>
      <c r="FG12" s="36">
        <f t="shared" si="47"/>
        <v>2</v>
      </c>
      <c r="FH12" s="37">
        <f t="shared" si="48"/>
        <v>2</v>
      </c>
      <c r="FI12" s="37">
        <f t="shared" si="49"/>
        <v>2</v>
      </c>
      <c r="FJ12" s="37">
        <f t="shared" si="50"/>
        <v>2</v>
      </c>
      <c r="FK12" s="37">
        <f t="shared" si="51"/>
        <v>2</v>
      </c>
      <c r="FL12" s="37">
        <f t="shared" si="52"/>
        <v>2</v>
      </c>
      <c r="FM12" s="37">
        <f t="shared" si="53"/>
        <v>2</v>
      </c>
      <c r="FN12" s="40">
        <f t="shared" si="54"/>
        <v>2</v>
      </c>
      <c r="FO12" s="638">
        <f t="shared" si="55"/>
        <v>2</v>
      </c>
      <c r="FQ12" s="235">
        <v>9</v>
      </c>
      <c r="FR12" s="235">
        <f t="shared" si="112"/>
        <v>0</v>
      </c>
    </row>
    <row r="13" spans="1:174" ht="15" customHeight="1" thickBot="1" x14ac:dyDescent="0.25">
      <c r="A13" s="212" t="s">
        <v>521</v>
      </c>
      <c r="B13" s="561">
        <f>VLOOKUP($A13,RawData!$X:$AQ,9,FALSE)</f>
        <v>48.416666666666664</v>
      </c>
      <c r="C13" s="13">
        <f>IF(ISERROR(VLOOKUP($A13&amp;TEXT(C$3,"0"),RawData!$D$1:$P$436,13,FALSE)),0,VLOOKUP($A13&amp;TEXT(C$3,"0"),RawData!$D$1:$P$436,13,FALSE))</f>
        <v>48</v>
      </c>
      <c r="D13" s="556">
        <f>IF(ISERROR(VLOOKUP($A13&amp;TEXT(D$3,"0"),RawData!$D$1:$P$436,13,FALSE)),0,VLOOKUP($A13&amp;TEXT(D$3,"0"),RawData!$D$1:$P$436,13,FALSE))</f>
        <v>47</v>
      </c>
      <c r="E13" s="556">
        <f>IF(ISERROR(VLOOKUP($A13&amp;TEXT(E$3,"0"),RawData!$D$1:$P$436,13,FALSE)),0,VLOOKUP($A13&amp;TEXT(E$3,"0"),RawData!$D$1:$P$436,13,FALSE))</f>
        <v>54</v>
      </c>
      <c r="F13" s="556">
        <f>IF(ISERROR(VLOOKUP($A13&amp;TEXT(F$3,"0"),RawData!$D$1:$P$436,13,FALSE)),0,VLOOKUP($A13&amp;TEXT(F$3,"0"),RawData!$D$1:$P$436,13,FALSE))</f>
        <v>55</v>
      </c>
      <c r="G13" s="556">
        <f>IF(ISERROR(VLOOKUP($A13&amp;TEXT(G$3,"0"),RawData!$D$1:$P$436,13,FALSE)),0,VLOOKUP($A13&amp;TEXT(G$3,"0"),RawData!$D$1:$P$436,13,FALSE))</f>
        <v>51</v>
      </c>
      <c r="H13" s="556">
        <f>IF(ISERROR(VLOOKUP($A13&amp;TEXT(H$3,"0"),RawData!$D$1:$P$436,13,FALSE)),0,VLOOKUP($A13&amp;TEXT(H$3,"0"),RawData!$D$1:$P$436,13,FALSE))</f>
        <v>53</v>
      </c>
      <c r="I13" s="794">
        <f>IF(ISERROR(VLOOKUP($A13&amp;TEXT(I$3,"0"),RawData!$D$1:$P$436,13,FALSE)),0,VLOOKUP($A13&amp;TEXT(I$3,"0"),RawData!$D$1:$P$436,13,FALSE))</f>
        <v>46</v>
      </c>
      <c r="J13" s="794">
        <f>IF(ISERROR(VLOOKUP($A13&amp;TEXT(J$3,"0"),RawData!$D$1:$P$436,13,FALSE)),0,VLOOKUP($A13&amp;TEXT(J$3,"0"),RawData!$D$1:$P$436,13,FALSE))</f>
        <v>47</v>
      </c>
      <c r="K13" s="794">
        <f>IF(ISERROR(VLOOKUP($A13&amp;TEXT(K$3,"0"),RawData!$D$1:$P$436,13,FALSE)),0,VLOOKUP($A13&amp;TEXT(K$3,"0"),RawData!$D$1:$P$436,13,FALSE))</f>
        <v>0</v>
      </c>
      <c r="L13" s="794">
        <f>IF(ISERROR(VLOOKUP($A13&amp;TEXT(L$3,"0"),RawData!$D$1:$P$436,13,FALSE)),0,VLOOKUP($A13&amp;TEXT(L$3,"0"),RawData!$D$1:$P$436,13,FALSE))</f>
        <v>0</v>
      </c>
      <c r="M13" s="794">
        <f>IF(ISERROR(VLOOKUP($A13&amp;TEXT(M$3,"0"),RawData!$D$1:$P$436,13,FALSE)),0,VLOOKUP($A13&amp;TEXT(M$3,"0"),RawData!$D$1:$P$436,13,FALSE))</f>
        <v>0</v>
      </c>
      <c r="N13" s="794">
        <f>IF(ISERROR(VLOOKUP($A13&amp;TEXT(N$3,"0"),RawData!$D$1:$P$436,13,FALSE)),0,VLOOKUP($A13&amp;TEXT(N$3,"0"),RawData!$D$1:$P$436,13,FALSE))</f>
        <v>0</v>
      </c>
      <c r="O13" s="794">
        <f>IF(ISERROR(VLOOKUP($A13&amp;TEXT(O$3,"0"),RawData!$D$1:$P$436,13,FALSE)),0,VLOOKUP($A13&amp;TEXT(O$3,"0"),RawData!$D$1:$P$436,13,FALSE))</f>
        <v>0</v>
      </c>
      <c r="P13" s="794">
        <f>IF(ISERROR(VLOOKUP($A13&amp;TEXT(P$3,"0"),RawData!$D$1:$P$436,13,FALSE)),0,VLOOKUP($A13&amp;TEXT(P$3,"0"),RawData!$D$1:$P$436,13,FALSE))</f>
        <v>0</v>
      </c>
      <c r="Q13" s="794">
        <f>IF(ISERROR(VLOOKUP($A13&amp;TEXT(Q$3,"0"),RawData!$D$1:$P$436,13,FALSE)),0,VLOOKUP($A13&amp;TEXT(Q$3,"0"),RawData!$D$1:$P$436,13,FALSE))</f>
        <v>0</v>
      </c>
      <c r="R13" s="794">
        <f>IF(ISERROR(VLOOKUP($A13&amp;TEXT(R$3,"0"),RawData!$D$1:$P$436,13,FALSE)),0,VLOOKUP($A13&amp;TEXT(R$3,"0"),RawData!$D$1:$P$436,13,FALSE))</f>
        <v>0</v>
      </c>
      <c r="S13" s="669">
        <f>IF(ISERROR(VLOOKUP($A13&amp;TEXT(S$3,"0"),RawData!$D$1:$P$436,13,FALSE)),0,VLOOKUP($A13&amp;TEXT(S$3,"0"),RawData!$D$1:$P$436,13,FALSE))</f>
        <v>0</v>
      </c>
      <c r="T13" s="36">
        <v>-55</v>
      </c>
      <c r="U13" s="37">
        <v>-53</v>
      </c>
      <c r="V13" s="37"/>
      <c r="W13" s="40"/>
      <c r="X13" s="13">
        <f t="shared" si="56"/>
        <v>8</v>
      </c>
      <c r="Y13" s="38">
        <f t="shared" si="57"/>
        <v>6</v>
      </c>
      <c r="Z13" s="54">
        <f t="shared" si="58"/>
        <v>48.416666666666664</v>
      </c>
      <c r="AA13" s="55">
        <f t="shared" si="113"/>
        <v>48.277777777777771</v>
      </c>
      <c r="AB13" s="55">
        <f t="shared" si="114"/>
        <v>47.80555555555555</v>
      </c>
      <c r="AC13" s="55">
        <f t="shared" si="115"/>
        <v>49.666666666666664</v>
      </c>
      <c r="AD13" s="55">
        <f t="shared" si="116"/>
        <v>49.666666666666664</v>
      </c>
      <c r="AE13" s="55">
        <f t="shared" si="117"/>
        <v>50</v>
      </c>
      <c r="AF13" s="55">
        <f t="shared" si="118"/>
        <v>50.6</v>
      </c>
      <c r="AG13" s="675">
        <f t="shared" si="119"/>
        <v>49.833333333333336</v>
      </c>
      <c r="AH13" s="674">
        <f>SUM(C13:J13,T13:U13)/6</f>
        <v>48.833333333333336</v>
      </c>
      <c r="AI13" s="674"/>
      <c r="AJ13" s="52"/>
      <c r="AK13" s="52"/>
      <c r="AL13" s="52"/>
      <c r="AM13" s="52"/>
      <c r="AN13" s="52"/>
      <c r="AO13" s="52"/>
      <c r="AP13" s="52"/>
      <c r="AQ13" s="52"/>
      <c r="AR13" s="137"/>
      <c r="AS13" s="382">
        <f t="shared" si="59"/>
        <v>13.4</v>
      </c>
      <c r="AT13" s="234">
        <f t="shared" si="60"/>
        <v>13.3</v>
      </c>
      <c r="AU13" s="234">
        <f t="shared" si="61"/>
        <v>12.8</v>
      </c>
      <c r="AV13" s="234">
        <f t="shared" si="62"/>
        <v>14.7</v>
      </c>
      <c r="AW13" s="234">
        <f t="shared" si="63"/>
        <v>14.7</v>
      </c>
      <c r="AX13" s="234">
        <f t="shared" si="64"/>
        <v>15</v>
      </c>
      <c r="AY13" s="234">
        <f t="shared" si="65"/>
        <v>15.6</v>
      </c>
      <c r="AZ13" s="234">
        <f t="shared" si="66"/>
        <v>14.8</v>
      </c>
      <c r="BA13" s="234">
        <f t="shared" si="67"/>
        <v>13.8</v>
      </c>
      <c r="BB13" s="234">
        <f t="shared" si="68"/>
        <v>-35</v>
      </c>
      <c r="BC13" s="234">
        <f t="shared" si="69"/>
        <v>-35</v>
      </c>
      <c r="BD13" s="234">
        <f t="shared" si="70"/>
        <v>-35</v>
      </c>
      <c r="BE13" s="234">
        <f t="shared" si="71"/>
        <v>-35</v>
      </c>
      <c r="BF13" s="234">
        <f t="shared" si="72"/>
        <v>-35</v>
      </c>
      <c r="BG13" s="234">
        <f t="shared" si="73"/>
        <v>-35</v>
      </c>
      <c r="BH13" s="234">
        <f t="shared" si="74"/>
        <v>-35</v>
      </c>
      <c r="BI13" s="234">
        <f t="shared" si="75"/>
        <v>-35</v>
      </c>
      <c r="BJ13" s="234">
        <f t="shared" si="76"/>
        <v>-35</v>
      </c>
      <c r="BK13" s="385">
        <f t="shared" si="77"/>
        <v>-35</v>
      </c>
      <c r="BL13" s="45" t="s">
        <v>4</v>
      </c>
      <c r="BM13" s="768">
        <f>IF(ISERROR(VLOOKUP($A13&amp;TEXT(BM$3,"0"),RawData!$D$1:$O$297,12,FALSE)),0,VLOOKUP($A13&amp;TEXT(BM$3,"0"),RawData!$D$1:$O$297,12,FALSE))</f>
        <v>48</v>
      </c>
      <c r="BN13" s="768">
        <f>IF(ISERROR(VLOOKUP($A13&amp;TEXT(BN$3,"0"),RawData!$D$1:$O$297,12,FALSE)),0,VLOOKUP($A13&amp;TEXT(BN$3,"0"),RawData!$D$1:$O$297,12,FALSE))</f>
        <v>47</v>
      </c>
      <c r="BO13" s="768">
        <f>IF(ISERROR(VLOOKUP($A13&amp;TEXT(BO$3,"0"),RawData!$D$1:$O$297,12,FALSE)),0,VLOOKUP($A13&amp;TEXT(BO$3,"0"),RawData!$D$1:$O$297,12,FALSE))</f>
        <v>54</v>
      </c>
      <c r="BP13" s="768">
        <f>IF(ISERROR(VLOOKUP($A13&amp;TEXT(BP$3,"0"),RawData!$D$1:$O$297,12,FALSE)),0,VLOOKUP($A13&amp;TEXT(BP$3,"0"),RawData!$D$1:$O$297,12,FALSE))</f>
        <v>55</v>
      </c>
      <c r="BQ13" s="768">
        <f>IF(ISERROR(VLOOKUP($A13&amp;TEXT(BQ$3,"0"),RawData!$D$1:$O$297,12,FALSE)),0,VLOOKUP($A13&amp;TEXT(BQ$3,"0"),RawData!$D$1:$O$297,12,FALSE))</f>
        <v>51</v>
      </c>
      <c r="BR13" s="768">
        <f>IF(ISERROR(VLOOKUP($A13&amp;TEXT(BR$3,"0"),RawData!$D$1:$O$297,12,FALSE)),0,VLOOKUP($A13&amp;TEXT(BR$3,"0"),RawData!$D$1:$O$297,12,FALSE))</f>
        <v>53</v>
      </c>
      <c r="BS13" s="768">
        <f>IF(ISERROR(VLOOKUP($A13&amp;TEXT(BS$3,"0"),RawData!$D$1:$O$297,12,FALSE)),0,VLOOKUP($A13&amp;TEXT(BS$3,"0"),RawData!$D$1:$O$297,12,FALSE))</f>
        <v>46</v>
      </c>
      <c r="BT13" s="768">
        <f>IF(ISERROR(VLOOKUP($A13&amp;TEXT(BT$3,"0"),RawData!$D$1:$O$297,12,FALSE)),0,VLOOKUP($A13&amp;TEXT(BT$3,"0"),RawData!$D$1:$O$297,12,FALSE))</f>
        <v>47</v>
      </c>
      <c r="BU13" s="768">
        <f>IF(ISERROR(VLOOKUP($A13&amp;TEXT(BU$3,"0"),RawData!$D$1:$O$297,12,FALSE)),0,VLOOKUP($A13&amp;TEXT(BU$3,"0"),RawData!$D$1:$O$297,12,FALSE))</f>
        <v>0</v>
      </c>
      <c r="BV13" s="768">
        <f>IF(ISERROR(VLOOKUP($A13&amp;TEXT(BV$3,"0"),RawData!$D$1:$O$297,12,FALSE)),0,VLOOKUP($A13&amp;TEXT(BV$3,"0"),RawData!$D$1:$O$297,12,FALSE))</f>
        <v>0</v>
      </c>
      <c r="BW13" s="768">
        <f>IF(ISERROR(VLOOKUP($A13&amp;TEXT(BW$3,"0"),RawData!$D$1:$O$297,12,FALSE)),0,VLOOKUP($A13&amp;TEXT(BW$3,"0"),RawData!$D$1:$O$297,12,FALSE))</f>
        <v>0</v>
      </c>
      <c r="BX13" s="768">
        <f>IF(ISERROR(VLOOKUP($A13&amp;TEXT(BX$3,"0"),RawData!$D$1:$O$297,12,FALSE)),0,VLOOKUP($A13&amp;TEXT(BX$3,"0"),RawData!$D$1:$O$297,12,FALSE))</f>
        <v>0</v>
      </c>
      <c r="BY13" s="768">
        <f>IF(ISERROR(VLOOKUP($A13&amp;TEXT(BY$3,"0"),RawData!$D$1:$O$297,12,FALSE)),0,VLOOKUP($A13&amp;TEXT(BY$3,"0"),RawData!$D$1:$O$297,12,FALSE))</f>
        <v>0</v>
      </c>
      <c r="BZ13" s="768">
        <f>IF(ISERROR(VLOOKUP($A13&amp;TEXT(BZ$3,"0"),RawData!$D$1:$O$297,12,FALSE)),0,VLOOKUP($A13&amp;TEXT(BZ$3,"0"),RawData!$D$1:$O$297,12,FALSE))</f>
        <v>0</v>
      </c>
      <c r="CA13" s="768">
        <f>IF(ISERROR(VLOOKUP($A13&amp;TEXT(CA$3,"0"),RawData!$D$1:$O$297,12,FALSE)),0,VLOOKUP($A13&amp;TEXT(CA$3,"0"),RawData!$D$1:$O$297,12,FALSE))</f>
        <v>0</v>
      </c>
      <c r="CB13" s="768">
        <f>IF(ISERROR(VLOOKUP($A13&amp;TEXT(CB$3,"0"),RawData!$D$1:$O$297,12,FALSE)),0,VLOOKUP($A13&amp;TEXT(CB$3,"0"),RawData!$D$1:$O$297,12,FALSE))</f>
        <v>0</v>
      </c>
      <c r="CC13" s="769">
        <f>IF(ISERROR(VLOOKUP($A13&amp;TEXT(CC$3,"0"),RawData!$D$1:$O$297,12,FALSE)),0,VLOOKUP($A13&amp;TEXT(CC$3,"0"),RawData!$D$1:$O$297,12,FALSE))</f>
        <v>0</v>
      </c>
      <c r="CD13" s="45" t="s">
        <v>4</v>
      </c>
      <c r="CE13" s="46">
        <f t="shared" si="78"/>
        <v>34.6</v>
      </c>
      <c r="CF13" s="46">
        <f t="shared" si="79"/>
        <v>33.700000000000003</v>
      </c>
      <c r="CG13" s="46">
        <f t="shared" si="80"/>
        <v>41.2</v>
      </c>
      <c r="CH13" s="46">
        <f t="shared" si="81"/>
        <v>40.299999999999997</v>
      </c>
      <c r="CI13" s="46">
        <f t="shared" si="82"/>
        <v>36.299999999999997</v>
      </c>
      <c r="CJ13" s="46">
        <f t="shared" si="83"/>
        <v>38</v>
      </c>
      <c r="CK13" s="46">
        <f t="shared" si="84"/>
        <v>30.4</v>
      </c>
      <c r="CL13" s="140">
        <f t="shared" si="85"/>
        <v>32.200000000000003</v>
      </c>
      <c r="CM13" s="673" t="str">
        <f t="shared" si="86"/>
        <v>n/a</v>
      </c>
      <c r="CN13" s="46" t="str">
        <f t="shared" si="87"/>
        <v>n/a</v>
      </c>
      <c r="CO13" s="46" t="str">
        <f t="shared" si="88"/>
        <v>n/a</v>
      </c>
      <c r="CP13" s="46" t="str">
        <f t="shared" si="89"/>
        <v>n/a</v>
      </c>
      <c r="CQ13" s="46" t="str">
        <f t="shared" si="90"/>
        <v>n/a</v>
      </c>
      <c r="CR13" s="46" t="str">
        <f t="shared" si="91"/>
        <v>n/a</v>
      </c>
      <c r="CS13" s="46" t="str">
        <f t="shared" si="92"/>
        <v>n/a</v>
      </c>
      <c r="CT13" s="46" t="str">
        <f t="shared" si="93"/>
        <v>n/a</v>
      </c>
      <c r="CU13" s="267" t="str">
        <f t="shared" si="94"/>
        <v>n/a</v>
      </c>
      <c r="CV13" s="228" t="s">
        <v>4</v>
      </c>
      <c r="CW13" s="37">
        <f t="shared" si="6"/>
        <v>3</v>
      </c>
      <c r="CX13" s="37">
        <f t="shared" si="7"/>
        <v>6</v>
      </c>
      <c r="CY13" s="37">
        <f t="shared" si="8"/>
        <v>10</v>
      </c>
      <c r="CZ13" s="37">
        <f t="shared" si="9"/>
        <v>11</v>
      </c>
      <c r="DA13" s="37">
        <f t="shared" si="10"/>
        <v>5</v>
      </c>
      <c r="DB13" s="37">
        <f t="shared" si="11"/>
        <v>9</v>
      </c>
      <c r="DC13" s="37">
        <f t="shared" si="12"/>
        <v>2</v>
      </c>
      <c r="DD13" s="40">
        <f t="shared" si="13"/>
        <v>2</v>
      </c>
      <c r="DE13" s="672" t="e">
        <f t="shared" si="14"/>
        <v>#VALUE!</v>
      </c>
      <c r="DF13" s="37" t="e">
        <f t="shared" si="15"/>
        <v>#VALUE!</v>
      </c>
      <c r="DG13" s="37" t="e">
        <f t="shared" si="16"/>
        <v>#VALUE!</v>
      </c>
      <c r="DH13" s="37" t="e">
        <f t="shared" si="17"/>
        <v>#VALUE!</v>
      </c>
      <c r="DI13" s="37" t="e">
        <f t="shared" si="18"/>
        <v>#VALUE!</v>
      </c>
      <c r="DJ13" s="37" t="e">
        <f t="shared" si="19"/>
        <v>#VALUE!</v>
      </c>
      <c r="DK13" s="37" t="e">
        <f t="shared" si="20"/>
        <v>#VALUE!</v>
      </c>
      <c r="DL13" s="37" t="e">
        <f t="shared" si="21"/>
        <v>#VALUE!</v>
      </c>
      <c r="DM13" s="40" t="e">
        <f t="shared" si="22"/>
        <v>#VALUE!</v>
      </c>
      <c r="DN13" s="381" t="s">
        <v>4</v>
      </c>
      <c r="DO13" s="382">
        <f t="shared" si="95"/>
        <v>6</v>
      </c>
      <c r="DP13" s="312">
        <f t="shared" si="96"/>
        <v>3</v>
      </c>
      <c r="DQ13" s="312">
        <f t="shared" si="97"/>
        <v>0</v>
      </c>
      <c r="DR13" s="312">
        <f t="shared" si="98"/>
        <v>0</v>
      </c>
      <c r="DS13" s="312">
        <f t="shared" si="99"/>
        <v>4</v>
      </c>
      <c r="DT13" s="312">
        <f t="shared" si="100"/>
        <v>0</v>
      </c>
      <c r="DU13" s="312">
        <f t="shared" si="101"/>
        <v>7</v>
      </c>
      <c r="DV13" s="637">
        <f t="shared" si="102"/>
        <v>7</v>
      </c>
      <c r="DW13" s="636" t="str">
        <f t="shared" si="103"/>
        <v>n/a</v>
      </c>
      <c r="DX13" s="226" t="str">
        <f t="shared" si="104"/>
        <v>n/a</v>
      </c>
      <c r="DY13" s="226" t="str">
        <f t="shared" si="105"/>
        <v>n/a</v>
      </c>
      <c r="DZ13" s="226" t="str">
        <f t="shared" si="106"/>
        <v>n/a</v>
      </c>
      <c r="EA13" s="226" t="str">
        <f t="shared" si="107"/>
        <v>n/a</v>
      </c>
      <c r="EB13" s="226" t="str">
        <f t="shared" si="108"/>
        <v>n/a</v>
      </c>
      <c r="EC13" s="226" t="str">
        <f t="shared" si="109"/>
        <v>n/a</v>
      </c>
      <c r="ED13" s="227" t="str">
        <f t="shared" si="110"/>
        <v>n/a</v>
      </c>
      <c r="EE13" s="631" t="str">
        <f t="shared" si="111"/>
        <v>n/a</v>
      </c>
      <c r="EF13" s="381" t="s">
        <v>4</v>
      </c>
      <c r="EG13" s="526">
        <f>SUM($DO13:DO13)</f>
        <v>6</v>
      </c>
      <c r="EH13" s="527">
        <f>SUM($DO13:DP13)</f>
        <v>9</v>
      </c>
      <c r="EI13" s="527">
        <f>SUM($DO13:DQ13)</f>
        <v>9</v>
      </c>
      <c r="EJ13" s="527">
        <f>SUM($DO13:DR13)</f>
        <v>9</v>
      </c>
      <c r="EK13" s="527">
        <f>SUM($DO13:DS13)</f>
        <v>13</v>
      </c>
      <c r="EL13" s="527">
        <f>SUM($DO13:DT13)</f>
        <v>13</v>
      </c>
      <c r="EM13" s="527">
        <f>SUM($DO13:DU13)</f>
        <v>20</v>
      </c>
      <c r="EN13" s="528">
        <f>SUM($DO13:DV13)</f>
        <v>27</v>
      </c>
      <c r="EO13" s="526">
        <f>SUM($DW13:DW13)</f>
        <v>0</v>
      </c>
      <c r="EP13" s="527">
        <f>SUM($DW13:DX13)</f>
        <v>0</v>
      </c>
      <c r="EQ13" s="527">
        <f>SUM($DW13:DY13)</f>
        <v>0</v>
      </c>
      <c r="ER13" s="527">
        <f>SUM($DW13:DZ13)</f>
        <v>0</v>
      </c>
      <c r="ES13" s="527">
        <f>SUM($DW13:EA13)</f>
        <v>0</v>
      </c>
      <c r="ET13" s="527">
        <f>SUM($DW13:EB13)</f>
        <v>0</v>
      </c>
      <c r="EU13" s="527">
        <f>SUM($DW13:EC13)</f>
        <v>0</v>
      </c>
      <c r="EV13" s="528">
        <f>SUM($DW13:ED13)</f>
        <v>0</v>
      </c>
      <c r="EW13" s="633">
        <f>SUM($DW13:EE13)</f>
        <v>0</v>
      </c>
      <c r="EX13" s="381" t="s">
        <v>4</v>
      </c>
      <c r="EY13" s="36">
        <f t="shared" si="39"/>
        <v>3</v>
      </c>
      <c r="EZ13" s="37">
        <f t="shared" si="40"/>
        <v>3</v>
      </c>
      <c r="FA13" s="37">
        <f t="shared" si="41"/>
        <v>7</v>
      </c>
      <c r="FB13" s="37">
        <f t="shared" si="42"/>
        <v>10</v>
      </c>
      <c r="FC13" s="37">
        <f t="shared" si="43"/>
        <v>6</v>
      </c>
      <c r="FD13" s="37">
        <f t="shared" si="44"/>
        <v>9</v>
      </c>
      <c r="FE13" s="37">
        <f t="shared" si="45"/>
        <v>6</v>
      </c>
      <c r="FF13" s="40">
        <f t="shared" si="46"/>
        <v>3</v>
      </c>
      <c r="FG13" s="36">
        <f t="shared" si="47"/>
        <v>2</v>
      </c>
      <c r="FH13" s="37">
        <f t="shared" si="48"/>
        <v>2</v>
      </c>
      <c r="FI13" s="37">
        <f t="shared" si="49"/>
        <v>2</v>
      </c>
      <c r="FJ13" s="37">
        <f t="shared" si="50"/>
        <v>2</v>
      </c>
      <c r="FK13" s="37">
        <f t="shared" si="51"/>
        <v>2</v>
      </c>
      <c r="FL13" s="37">
        <f t="shared" si="52"/>
        <v>2</v>
      </c>
      <c r="FM13" s="37">
        <f t="shared" si="53"/>
        <v>2</v>
      </c>
      <c r="FN13" s="40">
        <f t="shared" si="54"/>
        <v>2</v>
      </c>
      <c r="FO13" s="638">
        <f t="shared" si="55"/>
        <v>2</v>
      </c>
      <c r="FQ13" s="235">
        <v>10</v>
      </c>
      <c r="FR13" s="235">
        <f t="shared" si="112"/>
        <v>0</v>
      </c>
    </row>
    <row r="14" spans="1:174" ht="13.5" thickBot="1" x14ac:dyDescent="0.25">
      <c r="A14" s="11" t="s">
        <v>131</v>
      </c>
      <c r="B14" s="561">
        <f>VLOOKUP($A14,RawData!$X:$AQ,9,FALSE)</f>
        <v>43.8</v>
      </c>
      <c r="C14" s="13">
        <f>IF(ISERROR(VLOOKUP($A14&amp;TEXT(C$3,"0"),RawData!$D$1:$P$436,13,FALSE)),0,VLOOKUP($A14&amp;TEXT(C$3,"0"),RawData!$D$1:$P$436,13,FALSE))</f>
        <v>46</v>
      </c>
      <c r="D14" s="556">
        <f>IF(ISERROR(VLOOKUP($A14&amp;TEXT(D$3,"0"),RawData!$D$1:$P$436,13,FALSE)),0,VLOOKUP($A14&amp;TEXT(D$3,"0"),RawData!$D$1:$P$436,13,FALSE))</f>
        <v>49</v>
      </c>
      <c r="E14" s="556">
        <f>IF(ISERROR(VLOOKUP($A14&amp;TEXT(E$3,"0"),RawData!$D$1:$P$436,13,FALSE)),0,VLOOKUP($A14&amp;TEXT(E$3,"0"),RawData!$D$1:$P$436,13,FALSE))</f>
        <v>0</v>
      </c>
      <c r="F14" s="556">
        <f>IF(ISERROR(VLOOKUP($A14&amp;TEXT(F$3,"0"),RawData!$D$1:$P$436,13,FALSE)),0,VLOOKUP($A14&amp;TEXT(F$3,"0"),RawData!$D$1:$P$436,13,FALSE))</f>
        <v>45</v>
      </c>
      <c r="G14" s="556">
        <f>IF(ISERROR(VLOOKUP($A14&amp;TEXT(G$3,"0"),RawData!$D$1:$P$436,13,FALSE)),0,VLOOKUP($A14&amp;TEXT(G$3,"0"),RawData!$D$1:$P$436,13,FALSE))</f>
        <v>0</v>
      </c>
      <c r="H14" s="556">
        <f>IF(ISERROR(VLOOKUP($A14&amp;TEXT(H$3,"0"),RawData!$D$1:$P$436,13,FALSE)),0,VLOOKUP($A14&amp;TEXT(H$3,"0"),RawData!$D$1:$P$436,13,FALSE))</f>
        <v>44</v>
      </c>
      <c r="I14" s="556">
        <f>IF(ISERROR(VLOOKUP($A14&amp;TEXT(I$3,"0"),RawData!$D$1:$P$436,13,FALSE)),0,VLOOKUP($A14&amp;TEXT(I$3,"0"),RawData!$D$1:$P$436,13,FALSE))</f>
        <v>0</v>
      </c>
      <c r="J14" s="556">
        <f>IF(ISERROR(VLOOKUP($A14&amp;TEXT(J$3,"0"),RawData!$D$1:$P$436,13,FALSE)),0,VLOOKUP($A14&amp;TEXT(J$3,"0"),RawData!$D$1:$P$436,13,FALSE))</f>
        <v>40</v>
      </c>
      <c r="K14" s="556">
        <f>IF(ISERROR(VLOOKUP($A14&amp;TEXT(K$3,"0"),RawData!$D$1:$P$436,13,FALSE)),0,VLOOKUP($A14&amp;TEXT(K$3,"0"),RawData!$D$1:$P$436,13,FALSE))</f>
        <v>0</v>
      </c>
      <c r="L14" s="556">
        <f>IF(ISERROR(VLOOKUP($A14&amp;TEXT(L$3,"0"),RawData!$D$1:$P$436,13,FALSE)),0,VLOOKUP($A14&amp;TEXT(L$3,"0"),RawData!$D$1:$P$436,13,FALSE))</f>
        <v>0</v>
      </c>
      <c r="M14" s="556">
        <f>IF(ISERROR(VLOOKUP($A14&amp;TEXT(M$3,"0"),RawData!$D$1:$P$436,13,FALSE)),0,VLOOKUP($A14&amp;TEXT(M$3,"0"),RawData!$D$1:$P$436,13,FALSE))</f>
        <v>0</v>
      </c>
      <c r="N14" s="556">
        <f>IF(ISERROR(VLOOKUP($A14&amp;TEXT(N$3,"0"),RawData!$D$1:$P$436,13,FALSE)),0,VLOOKUP($A14&amp;TEXT(N$3,"0"),RawData!$D$1:$P$436,13,FALSE))</f>
        <v>0</v>
      </c>
      <c r="O14" s="556">
        <f>IF(ISERROR(VLOOKUP($A14&amp;TEXT(O$3,"0"),RawData!$D$1:$P$436,13,FALSE)),0,VLOOKUP($A14&amp;TEXT(O$3,"0"),RawData!$D$1:$P$436,13,FALSE))</f>
        <v>0</v>
      </c>
      <c r="P14" s="556">
        <f>IF(ISERROR(VLOOKUP($A14&amp;TEXT(P$3,"0"),RawData!$D$1:$P$436,13,FALSE)),0,VLOOKUP($A14&amp;TEXT(P$3,"0"),RawData!$D$1:$P$436,13,FALSE))</f>
        <v>0</v>
      </c>
      <c r="Q14" s="556">
        <f>IF(ISERROR(VLOOKUP($A14&amp;TEXT(Q$3,"0"),RawData!$D$1:$P$436,13,FALSE)),0,VLOOKUP($A14&amp;TEXT(Q$3,"0"),RawData!$D$1:$P$436,13,FALSE))</f>
        <v>0</v>
      </c>
      <c r="R14" s="556">
        <f>IF(ISERROR(VLOOKUP($A14&amp;TEXT(R$3,"0"),RawData!$D$1:$P$436,13,FALSE)),0,VLOOKUP($A14&amp;TEXT(R$3,"0"),RawData!$D$1:$P$436,13,FALSE))</f>
        <v>0</v>
      </c>
      <c r="S14" s="14">
        <f>IF(ISERROR(VLOOKUP($A14&amp;TEXT(S$3,"0"),RawData!$D$1:$P$436,13,FALSE)),0,VLOOKUP($A14&amp;TEXT(S$3,"0"),RawData!$D$1:$P$436,13,FALSE))</f>
        <v>0</v>
      </c>
      <c r="T14" s="36">
        <v>-49</v>
      </c>
      <c r="U14" s="37"/>
      <c r="V14" s="37"/>
      <c r="W14" s="40"/>
      <c r="X14" s="13">
        <f t="shared" si="56"/>
        <v>5</v>
      </c>
      <c r="Y14" s="38">
        <f t="shared" si="57"/>
        <v>4</v>
      </c>
      <c r="Z14" s="54">
        <f t="shared" si="58"/>
        <v>43.8</v>
      </c>
      <c r="AA14" s="55">
        <f t="shared" si="113"/>
        <v>44.533333333333331</v>
      </c>
      <c r="AB14" s="55">
        <f t="shared" si="114"/>
        <v>46.266666666666673</v>
      </c>
      <c r="AC14" s="804">
        <f>AB14</f>
        <v>46.266666666666673</v>
      </c>
      <c r="AD14" s="813">
        <f>SUM(C14:F14)/3</f>
        <v>46.666666666666664</v>
      </c>
      <c r="AE14" s="804">
        <f>AD14</f>
        <v>46.666666666666664</v>
      </c>
      <c r="AF14" s="55">
        <f>SUM(C14:H14,T14)/3</f>
        <v>45</v>
      </c>
      <c r="AG14" s="1059">
        <f>AF14</f>
        <v>45</v>
      </c>
      <c r="AH14" s="674">
        <f>SUM(C14:J14,T14)/4</f>
        <v>43.75</v>
      </c>
      <c r="AI14" s="674"/>
      <c r="AJ14" s="52"/>
      <c r="AK14" s="52"/>
      <c r="AL14" s="52"/>
      <c r="AM14" s="52"/>
      <c r="AN14" s="52"/>
      <c r="AO14" s="52"/>
      <c r="AP14" s="52"/>
      <c r="AQ14" s="52"/>
      <c r="AR14" s="137"/>
      <c r="AS14" s="382">
        <f t="shared" si="59"/>
        <v>8.8000000000000007</v>
      </c>
      <c r="AT14" s="234">
        <f t="shared" si="60"/>
        <v>9.5</v>
      </c>
      <c r="AU14" s="234">
        <f t="shared" si="61"/>
        <v>11.3</v>
      </c>
      <c r="AV14" s="234">
        <f t="shared" si="62"/>
        <v>11.3</v>
      </c>
      <c r="AW14" s="234">
        <f t="shared" si="63"/>
        <v>11.7</v>
      </c>
      <c r="AX14" s="234">
        <f t="shared" si="64"/>
        <v>11.7</v>
      </c>
      <c r="AY14" s="824">
        <f t="shared" si="65"/>
        <v>10</v>
      </c>
      <c r="AZ14" s="234">
        <f t="shared" si="66"/>
        <v>10</v>
      </c>
      <c r="BA14" s="234">
        <f t="shared" si="67"/>
        <v>8.8000000000000007</v>
      </c>
      <c r="BB14" s="234">
        <f t="shared" si="68"/>
        <v>-35</v>
      </c>
      <c r="BC14" s="234">
        <f t="shared" si="69"/>
        <v>-35</v>
      </c>
      <c r="BD14" s="234">
        <f t="shared" si="70"/>
        <v>-35</v>
      </c>
      <c r="BE14" s="234">
        <f t="shared" si="71"/>
        <v>-35</v>
      </c>
      <c r="BF14" s="234">
        <f t="shared" si="72"/>
        <v>-35</v>
      </c>
      <c r="BG14" s="234">
        <f t="shared" si="73"/>
        <v>-35</v>
      </c>
      <c r="BH14" s="234">
        <f t="shared" si="74"/>
        <v>-35</v>
      </c>
      <c r="BI14" s="234">
        <f t="shared" si="75"/>
        <v>-35</v>
      </c>
      <c r="BJ14" s="234">
        <f t="shared" si="76"/>
        <v>-35</v>
      </c>
      <c r="BK14" s="385">
        <f t="shared" si="77"/>
        <v>-35</v>
      </c>
      <c r="BL14" s="45" t="s">
        <v>4</v>
      </c>
      <c r="BM14" s="768">
        <f>IF(ISERROR(VLOOKUP($A14&amp;TEXT(BM$3,"0"),RawData!$D$1:$O$297,12,FALSE)),0,VLOOKUP($A14&amp;TEXT(BM$3,"0"),RawData!$D$1:$O$297,12,FALSE))</f>
        <v>46</v>
      </c>
      <c r="BN14" s="768">
        <f>IF(ISERROR(VLOOKUP($A14&amp;TEXT(BN$3,"0"),RawData!$D$1:$O$297,12,FALSE)),0,VLOOKUP($A14&amp;TEXT(BN$3,"0"),RawData!$D$1:$O$297,12,FALSE))</f>
        <v>49</v>
      </c>
      <c r="BO14" s="768">
        <f>IF(ISERROR(VLOOKUP($A14&amp;TEXT(BO$3,"0"),RawData!$D$1:$O$297,12,FALSE)),0,VLOOKUP($A14&amp;TEXT(BO$3,"0"),RawData!$D$1:$O$297,12,FALSE))</f>
        <v>0</v>
      </c>
      <c r="BP14" s="768">
        <f>IF(ISERROR(VLOOKUP($A14&amp;TEXT(BP$3,"0"),RawData!$D$1:$O$297,12,FALSE)),0,VLOOKUP($A14&amp;TEXT(BP$3,"0"),RawData!$D$1:$O$297,12,FALSE))</f>
        <v>45</v>
      </c>
      <c r="BQ14" s="768">
        <f>IF(ISERROR(VLOOKUP($A14&amp;TEXT(BQ$3,"0"),RawData!$D$1:$O$297,12,FALSE)),0,VLOOKUP($A14&amp;TEXT(BQ$3,"0"),RawData!$D$1:$O$297,12,FALSE))</f>
        <v>0</v>
      </c>
      <c r="BR14" s="768">
        <f>IF(ISERROR(VLOOKUP($A14&amp;TEXT(BR$3,"0"),RawData!$D$1:$O$297,12,FALSE)),0,VLOOKUP($A14&amp;TEXT(BR$3,"0"),RawData!$D$1:$O$297,12,FALSE))</f>
        <v>44</v>
      </c>
      <c r="BS14" s="768">
        <f>IF(ISERROR(VLOOKUP($A14&amp;TEXT(BS$3,"0"),RawData!$D$1:$O$297,12,FALSE)),0,VLOOKUP($A14&amp;TEXT(BS$3,"0"),RawData!$D$1:$O$297,12,FALSE))</f>
        <v>0</v>
      </c>
      <c r="BT14" s="768">
        <f>IF(ISERROR(VLOOKUP($A14&amp;TEXT(BT$3,"0"),RawData!$D$1:$O$297,12,FALSE)),0,VLOOKUP($A14&amp;TEXT(BT$3,"0"),RawData!$D$1:$O$297,12,FALSE))</f>
        <v>40</v>
      </c>
      <c r="BU14" s="768">
        <f>IF(ISERROR(VLOOKUP($A14&amp;TEXT(BU$3,"0"),RawData!$D$1:$O$297,12,FALSE)),0,VLOOKUP($A14&amp;TEXT(BU$3,"0"),RawData!$D$1:$O$297,12,FALSE))</f>
        <v>0</v>
      </c>
      <c r="BV14" s="768">
        <f>IF(ISERROR(VLOOKUP($A14&amp;TEXT(BV$3,"0"),RawData!$D$1:$O$297,12,FALSE)),0,VLOOKUP($A14&amp;TEXT(BV$3,"0"),RawData!$D$1:$O$297,12,FALSE))</f>
        <v>0</v>
      </c>
      <c r="BW14" s="768">
        <f>IF(ISERROR(VLOOKUP($A14&amp;TEXT(BW$3,"0"),RawData!$D$1:$O$297,12,FALSE)),0,VLOOKUP($A14&amp;TEXT(BW$3,"0"),RawData!$D$1:$O$297,12,FALSE))</f>
        <v>0</v>
      </c>
      <c r="BX14" s="768">
        <f>IF(ISERROR(VLOOKUP($A14&amp;TEXT(BX$3,"0"),RawData!$D$1:$O$297,12,FALSE)),0,VLOOKUP($A14&amp;TEXT(BX$3,"0"),RawData!$D$1:$O$297,12,FALSE))</f>
        <v>0</v>
      </c>
      <c r="BY14" s="768">
        <f>IF(ISERROR(VLOOKUP($A14&amp;TEXT(BY$3,"0"),RawData!$D$1:$O$297,12,FALSE)),0,VLOOKUP($A14&amp;TEXT(BY$3,"0"),RawData!$D$1:$O$297,12,FALSE))</f>
        <v>0</v>
      </c>
      <c r="BZ14" s="768">
        <f>IF(ISERROR(VLOOKUP($A14&amp;TEXT(BZ$3,"0"),RawData!$D$1:$O$297,12,FALSE)),0,VLOOKUP($A14&amp;TEXT(BZ$3,"0"),RawData!$D$1:$O$297,12,FALSE))</f>
        <v>0</v>
      </c>
      <c r="CA14" s="768">
        <f>IF(ISERROR(VLOOKUP($A14&amp;TEXT(CA$3,"0"),RawData!$D$1:$O$297,12,FALSE)),0,VLOOKUP($A14&amp;TEXT(CA$3,"0"),RawData!$D$1:$O$297,12,FALSE))</f>
        <v>0</v>
      </c>
      <c r="CB14" s="768">
        <f>IF(ISERROR(VLOOKUP($A14&amp;TEXT(CB$3,"0"),RawData!$D$1:$O$297,12,FALSE)),0,VLOOKUP($A14&amp;TEXT(CB$3,"0"),RawData!$D$1:$O$297,12,FALSE))</f>
        <v>0</v>
      </c>
      <c r="CC14" s="769">
        <f>IF(ISERROR(VLOOKUP($A14&amp;TEXT(CC$3,"0"),RawData!$D$1:$O$297,12,FALSE)),0,VLOOKUP($A14&amp;TEXT(CC$3,"0"),RawData!$D$1:$O$297,12,FALSE))</f>
        <v>0</v>
      </c>
      <c r="CD14" s="45" t="s">
        <v>4</v>
      </c>
      <c r="CE14" s="46">
        <f t="shared" si="78"/>
        <v>37.200000000000003</v>
      </c>
      <c r="CF14" s="46">
        <f t="shared" si="79"/>
        <v>39.5</v>
      </c>
      <c r="CG14" s="46" t="str">
        <f t="shared" si="80"/>
        <v>n/a</v>
      </c>
      <c r="CH14" s="46">
        <f t="shared" si="81"/>
        <v>33.700000000000003</v>
      </c>
      <c r="CI14" s="46" t="str">
        <f t="shared" si="82"/>
        <v>n/a</v>
      </c>
      <c r="CJ14" s="46">
        <f t="shared" si="83"/>
        <v>32.299999999999997</v>
      </c>
      <c r="CK14" s="46" t="str">
        <f t="shared" si="84"/>
        <v>n/a</v>
      </c>
      <c r="CL14" s="140">
        <f t="shared" si="85"/>
        <v>30</v>
      </c>
      <c r="CM14" s="673" t="str">
        <f t="shared" si="86"/>
        <v>n/a</v>
      </c>
      <c r="CN14" s="46" t="str">
        <f t="shared" si="87"/>
        <v>n/a</v>
      </c>
      <c r="CO14" s="46" t="str">
        <f t="shared" si="88"/>
        <v>n/a</v>
      </c>
      <c r="CP14" s="46" t="str">
        <f t="shared" si="89"/>
        <v>n/a</v>
      </c>
      <c r="CQ14" s="46" t="str">
        <f t="shared" si="90"/>
        <v>n/a</v>
      </c>
      <c r="CR14" s="46" t="str">
        <f t="shared" si="91"/>
        <v>n/a</v>
      </c>
      <c r="CS14" s="46" t="str">
        <f t="shared" si="92"/>
        <v>n/a</v>
      </c>
      <c r="CT14" s="46" t="str">
        <f t="shared" si="93"/>
        <v>n/a</v>
      </c>
      <c r="CU14" s="267" t="str">
        <f t="shared" si="94"/>
        <v>n/a</v>
      </c>
      <c r="CV14" s="228" t="s">
        <v>4</v>
      </c>
      <c r="CW14" s="37">
        <f t="shared" si="6"/>
        <v>8</v>
      </c>
      <c r="CX14" s="37">
        <f t="shared" si="7"/>
        <v>11</v>
      </c>
      <c r="CY14" s="37" t="e">
        <f t="shared" si="8"/>
        <v>#VALUE!</v>
      </c>
      <c r="CZ14" s="37">
        <f t="shared" si="9"/>
        <v>2</v>
      </c>
      <c r="DA14" s="37" t="e">
        <f t="shared" si="10"/>
        <v>#VALUE!</v>
      </c>
      <c r="DB14" s="37">
        <f t="shared" si="11"/>
        <v>4</v>
      </c>
      <c r="DC14" s="37" t="e">
        <f t="shared" si="12"/>
        <v>#VALUE!</v>
      </c>
      <c r="DD14" s="40">
        <f t="shared" si="13"/>
        <v>1</v>
      </c>
      <c r="DE14" s="672" t="e">
        <f t="shared" si="14"/>
        <v>#VALUE!</v>
      </c>
      <c r="DF14" s="37" t="e">
        <f t="shared" si="15"/>
        <v>#VALUE!</v>
      </c>
      <c r="DG14" s="37" t="e">
        <f t="shared" si="16"/>
        <v>#VALUE!</v>
      </c>
      <c r="DH14" s="37" t="e">
        <f t="shared" si="17"/>
        <v>#VALUE!</v>
      </c>
      <c r="DI14" s="37" t="e">
        <f t="shared" si="18"/>
        <v>#VALUE!</v>
      </c>
      <c r="DJ14" s="37" t="e">
        <f t="shared" si="19"/>
        <v>#VALUE!</v>
      </c>
      <c r="DK14" s="37" t="e">
        <f t="shared" si="20"/>
        <v>#VALUE!</v>
      </c>
      <c r="DL14" s="37" t="e">
        <f t="shared" si="21"/>
        <v>#VALUE!</v>
      </c>
      <c r="DM14" s="40" t="e">
        <f t="shared" si="22"/>
        <v>#VALUE!</v>
      </c>
      <c r="DN14" s="381" t="s">
        <v>4</v>
      </c>
      <c r="DO14" s="382">
        <f t="shared" si="95"/>
        <v>1</v>
      </c>
      <c r="DP14" s="312">
        <f t="shared" si="96"/>
        <v>0</v>
      </c>
      <c r="DQ14" s="312" t="str">
        <f t="shared" si="97"/>
        <v>n/a</v>
      </c>
      <c r="DR14" s="312">
        <f t="shared" si="98"/>
        <v>7</v>
      </c>
      <c r="DS14" s="312" t="str">
        <f t="shared" si="99"/>
        <v>n/a</v>
      </c>
      <c r="DT14" s="312">
        <f t="shared" si="100"/>
        <v>5</v>
      </c>
      <c r="DU14" s="312" t="str">
        <f t="shared" si="101"/>
        <v>n/a</v>
      </c>
      <c r="DV14" s="637">
        <f t="shared" si="102"/>
        <v>8</v>
      </c>
      <c r="DW14" s="636" t="str">
        <f t="shared" si="103"/>
        <v>n/a</v>
      </c>
      <c r="DX14" s="226" t="str">
        <f t="shared" si="104"/>
        <v>n/a</v>
      </c>
      <c r="DY14" s="226" t="str">
        <f t="shared" si="105"/>
        <v>n/a</v>
      </c>
      <c r="DZ14" s="226" t="str">
        <f t="shared" si="106"/>
        <v>n/a</v>
      </c>
      <c r="EA14" s="226" t="str">
        <f t="shared" si="107"/>
        <v>n/a</v>
      </c>
      <c r="EB14" s="226" t="str">
        <f t="shared" si="108"/>
        <v>n/a</v>
      </c>
      <c r="EC14" s="226" t="str">
        <f t="shared" si="109"/>
        <v>n/a</v>
      </c>
      <c r="ED14" s="227" t="str">
        <f t="shared" si="110"/>
        <v>n/a</v>
      </c>
      <c r="EE14" s="631" t="str">
        <f t="shared" si="111"/>
        <v>n/a</v>
      </c>
      <c r="EF14" s="381" t="s">
        <v>4</v>
      </c>
      <c r="EG14" s="526">
        <f>SUM($DO14:DO14)</f>
        <v>1</v>
      </c>
      <c r="EH14" s="527">
        <f>SUM($DO14:DP14)</f>
        <v>1</v>
      </c>
      <c r="EI14" s="527">
        <f>SUM($DO14:DQ14)</f>
        <v>1</v>
      </c>
      <c r="EJ14" s="527">
        <f>SUM($DO14:DR14)</f>
        <v>8</v>
      </c>
      <c r="EK14" s="527">
        <f>SUM($DO14:DS14)</f>
        <v>8</v>
      </c>
      <c r="EL14" s="527">
        <f>SUM($DO14:DT14)</f>
        <v>13</v>
      </c>
      <c r="EM14" s="527">
        <f>SUM($DO14:DU14)</f>
        <v>13</v>
      </c>
      <c r="EN14" s="528">
        <f>SUM($DO14:DV14)</f>
        <v>21</v>
      </c>
      <c r="EO14" s="526">
        <f>SUM($DW14:DW14)</f>
        <v>0</v>
      </c>
      <c r="EP14" s="527">
        <f>SUM($DW14:DX14)</f>
        <v>0</v>
      </c>
      <c r="EQ14" s="527">
        <f>SUM($DW14:DY14)</f>
        <v>0</v>
      </c>
      <c r="ER14" s="527">
        <f>SUM($DW14:DZ14)</f>
        <v>0</v>
      </c>
      <c r="ES14" s="527">
        <f>SUM($DW14:EA14)</f>
        <v>0</v>
      </c>
      <c r="ET14" s="527">
        <f>SUM($DW14:EB14)</f>
        <v>0</v>
      </c>
      <c r="EU14" s="527">
        <f>SUM($DW14:EC14)</f>
        <v>0</v>
      </c>
      <c r="EV14" s="528">
        <f>SUM($DW14:ED14)</f>
        <v>0</v>
      </c>
      <c r="EW14" s="633">
        <f>SUM($DW14:EE14)</f>
        <v>0</v>
      </c>
      <c r="EX14" s="381" t="s">
        <v>4</v>
      </c>
      <c r="EY14" s="36">
        <f t="shared" si="39"/>
        <v>8</v>
      </c>
      <c r="EZ14" s="37">
        <f t="shared" si="40"/>
        <v>10</v>
      </c>
      <c r="FA14" s="37">
        <f t="shared" si="41"/>
        <v>12</v>
      </c>
      <c r="FB14" s="37">
        <f t="shared" si="42"/>
        <v>11</v>
      </c>
      <c r="FC14" s="37">
        <f t="shared" si="43"/>
        <v>13</v>
      </c>
      <c r="FD14" s="37">
        <f t="shared" si="44"/>
        <v>9</v>
      </c>
      <c r="FE14" s="37">
        <f t="shared" si="45"/>
        <v>10</v>
      </c>
      <c r="FF14" s="40">
        <f t="shared" si="46"/>
        <v>9</v>
      </c>
      <c r="FG14" s="36">
        <f t="shared" si="47"/>
        <v>2</v>
      </c>
      <c r="FH14" s="37">
        <f t="shared" si="48"/>
        <v>2</v>
      </c>
      <c r="FI14" s="37">
        <f t="shared" si="49"/>
        <v>2</v>
      </c>
      <c r="FJ14" s="37">
        <f t="shared" si="50"/>
        <v>2</v>
      </c>
      <c r="FK14" s="37">
        <f t="shared" si="51"/>
        <v>2</v>
      </c>
      <c r="FL14" s="37">
        <f t="shared" si="52"/>
        <v>2</v>
      </c>
      <c r="FM14" s="37">
        <f t="shared" si="53"/>
        <v>2</v>
      </c>
      <c r="FN14" s="40">
        <f t="shared" si="54"/>
        <v>2</v>
      </c>
      <c r="FO14" s="638">
        <f t="shared" si="55"/>
        <v>2</v>
      </c>
      <c r="FQ14" s="235">
        <v>11</v>
      </c>
      <c r="FR14" s="235">
        <f t="shared" ref="FR14:FR23" si="120">MAX(FR13-1,0)</f>
        <v>0</v>
      </c>
    </row>
    <row r="15" spans="1:174" ht="15" customHeight="1" thickBot="1" x14ac:dyDescent="0.25">
      <c r="A15" s="11" t="s">
        <v>47</v>
      </c>
      <c r="B15" s="561">
        <f>VLOOKUP($A15,RawData!$X:$AQ,9,FALSE)</f>
        <v>43.4</v>
      </c>
      <c r="C15" s="13">
        <f>IF(ISERROR(VLOOKUP($A15&amp;TEXT(C$3,"0"),RawData!$D$1:$P$436,13,FALSE)),0,VLOOKUP($A15&amp;TEXT(C$3,"0"),RawData!$D$1:$P$436,13,FALSE))</f>
        <v>44</v>
      </c>
      <c r="D15" s="556">
        <f>IF(ISERROR(VLOOKUP($A15&amp;TEXT(D$3,"0"),RawData!$D$1:$P$436,13,FALSE)),0,VLOOKUP($A15&amp;TEXT(D$3,"0"),RawData!$D$1:$P$436,13,FALSE))</f>
        <v>45</v>
      </c>
      <c r="E15" s="556">
        <f>IF(ISERROR(VLOOKUP($A15&amp;TEXT(E$3,"0"),RawData!$D$1:$P$436,13,FALSE)),0,VLOOKUP($A15&amp;TEXT(E$3,"0"),RawData!$D$1:$P$436,13,FALSE))</f>
        <v>42</v>
      </c>
      <c r="F15" s="556">
        <f>IF(ISERROR(VLOOKUP($A15&amp;TEXT(F$3,"0"),RawData!$D$1:$P$436,13,FALSE)),0,VLOOKUP($A15&amp;TEXT(F$3,"0"),RawData!$D$1:$P$436,13,FALSE))</f>
        <v>45</v>
      </c>
      <c r="G15" s="556">
        <f>IF(ISERROR(VLOOKUP($A15&amp;TEXT(G$3,"0"),RawData!$D$1:$P$436,13,FALSE)),0,VLOOKUP($A15&amp;TEXT(G$3,"0"),RawData!$D$1:$P$436,13,FALSE))</f>
        <v>0</v>
      </c>
      <c r="H15" s="556">
        <f>IF(ISERROR(VLOOKUP($A15&amp;TEXT(H$3,"0"),RawData!$D$1:$P$436,13,FALSE)),0,VLOOKUP($A15&amp;TEXT(H$3,"0"),RawData!$D$1:$P$436,13,FALSE))</f>
        <v>49</v>
      </c>
      <c r="I15" s="556">
        <f>IF(ISERROR(VLOOKUP($A15&amp;TEXT(I$3,"0"),RawData!$D$1:$P$436,13,FALSE)),0,VLOOKUP($A15&amp;TEXT(I$3,"0"),RawData!$D$1:$P$436,13,FALSE))</f>
        <v>0</v>
      </c>
      <c r="J15" s="556">
        <f>IF(ISERROR(VLOOKUP($A15&amp;TEXT(J$3,"0"),RawData!$D$1:$P$436,13,FALSE)),0,VLOOKUP($A15&amp;TEXT(J$3,"0"),RawData!$D$1:$P$436,13,FALSE))</f>
        <v>46</v>
      </c>
      <c r="K15" s="556">
        <f>IF(ISERROR(VLOOKUP($A15&amp;TEXT(K$3,"0"),RawData!$D$1:$P$436,13,FALSE)),0,VLOOKUP($A15&amp;TEXT(K$3,"0"),RawData!$D$1:$P$436,13,FALSE))</f>
        <v>0</v>
      </c>
      <c r="L15" s="556">
        <f>IF(ISERROR(VLOOKUP($A15&amp;TEXT(L$3,"0"),RawData!$D$1:$P$436,13,FALSE)),0,VLOOKUP($A15&amp;TEXT(L$3,"0"),RawData!$D$1:$P$436,13,FALSE))</f>
        <v>0</v>
      </c>
      <c r="M15" s="556">
        <f>IF(ISERROR(VLOOKUP($A15&amp;TEXT(M$3,"0"),RawData!$D$1:$P$436,13,FALSE)),0,VLOOKUP($A15&amp;TEXT(M$3,"0"),RawData!$D$1:$P$436,13,FALSE))</f>
        <v>0</v>
      </c>
      <c r="N15" s="556">
        <f>IF(ISERROR(VLOOKUP($A15&amp;TEXT(N$3,"0"),RawData!$D$1:$P$436,13,FALSE)),0,VLOOKUP($A15&amp;TEXT(N$3,"0"),RawData!$D$1:$P$436,13,FALSE))</f>
        <v>0</v>
      </c>
      <c r="O15" s="556">
        <f>IF(ISERROR(VLOOKUP($A15&amp;TEXT(O$3,"0"),RawData!$D$1:$P$436,13,FALSE)),0,VLOOKUP($A15&amp;TEXT(O$3,"0"),RawData!$D$1:$P$436,13,FALSE))</f>
        <v>0</v>
      </c>
      <c r="P15" s="556">
        <f>IF(ISERROR(VLOOKUP($A15&amp;TEXT(P$3,"0"),RawData!$D$1:$P$436,13,FALSE)),0,VLOOKUP($A15&amp;TEXT(P$3,"0"),RawData!$D$1:$P$436,13,FALSE))</f>
        <v>0</v>
      </c>
      <c r="Q15" s="556">
        <f>IF(ISERROR(VLOOKUP($A15&amp;TEXT(Q$3,"0"),RawData!$D$1:$P$436,13,FALSE)),0,VLOOKUP($A15&amp;TEXT(Q$3,"0"),RawData!$D$1:$P$436,13,FALSE))</f>
        <v>0</v>
      </c>
      <c r="R15" s="556">
        <f>IF(ISERROR(VLOOKUP($A15&amp;TEXT(R$3,"0"),RawData!$D$1:$P$436,13,FALSE)),0,VLOOKUP($A15&amp;TEXT(R$3,"0"),RawData!$D$1:$P$436,13,FALSE))</f>
        <v>0</v>
      </c>
      <c r="S15" s="14">
        <f>IF(ISERROR(VLOOKUP($A15&amp;TEXT(S$3,"0"),RawData!$D$1:$P$436,13,FALSE)),0,VLOOKUP($A15&amp;TEXT(S$3,"0"),RawData!$D$1:$P$436,13,FALSE))</f>
        <v>0</v>
      </c>
      <c r="T15" s="36">
        <v>-45</v>
      </c>
      <c r="U15" s="37"/>
      <c r="V15" s="37"/>
      <c r="W15" s="40"/>
      <c r="X15" s="13">
        <f t="shared" si="56"/>
        <v>6</v>
      </c>
      <c r="Y15" s="38">
        <f t="shared" si="57"/>
        <v>5</v>
      </c>
      <c r="Z15" s="54">
        <f t="shared" si="58"/>
        <v>43.4</v>
      </c>
      <c r="AA15" s="55">
        <f t="shared" si="113"/>
        <v>43.6</v>
      </c>
      <c r="AB15" s="55">
        <f t="shared" si="114"/>
        <v>44.133333333333333</v>
      </c>
      <c r="AC15" s="55">
        <f>AVERAGE(C15:E15)</f>
        <v>43.666666666666664</v>
      </c>
      <c r="AD15" s="55">
        <f>SUM(C15:F15,T15)/3</f>
        <v>43.666666666666664</v>
      </c>
      <c r="AE15" s="804">
        <f>AD15</f>
        <v>43.666666666666664</v>
      </c>
      <c r="AF15" s="55">
        <f>SUM(C15:H15,T15)/4</f>
        <v>45</v>
      </c>
      <c r="AG15" s="1059">
        <f>AF15</f>
        <v>45</v>
      </c>
      <c r="AH15" s="674">
        <f>SUM(C15:J15,T15)/5</f>
        <v>45.2</v>
      </c>
      <c r="AI15" s="674"/>
      <c r="AJ15" s="52"/>
      <c r="AK15" s="52"/>
      <c r="AL15" s="52"/>
      <c r="AM15" s="52"/>
      <c r="AN15" s="52"/>
      <c r="AO15" s="52"/>
      <c r="AP15" s="52"/>
      <c r="AQ15" s="52"/>
      <c r="AR15" s="137"/>
      <c r="AS15" s="382">
        <f t="shared" si="59"/>
        <v>8.4</v>
      </c>
      <c r="AT15" s="234">
        <f t="shared" si="60"/>
        <v>8.6</v>
      </c>
      <c r="AU15" s="234">
        <f t="shared" si="61"/>
        <v>9.1</v>
      </c>
      <c r="AV15" s="234">
        <f t="shared" si="62"/>
        <v>8.6999999999999993</v>
      </c>
      <c r="AW15" s="234">
        <f t="shared" si="63"/>
        <v>8.6999999999999993</v>
      </c>
      <c r="AX15" s="234">
        <f t="shared" si="64"/>
        <v>8.6999999999999993</v>
      </c>
      <c r="AY15" s="234">
        <f t="shared" si="65"/>
        <v>10</v>
      </c>
      <c r="AZ15" s="234">
        <f t="shared" si="66"/>
        <v>10</v>
      </c>
      <c r="BA15" s="234">
        <f t="shared" si="67"/>
        <v>10.199999999999999</v>
      </c>
      <c r="BB15" s="234">
        <f t="shared" si="68"/>
        <v>-35</v>
      </c>
      <c r="BC15" s="234">
        <f t="shared" si="69"/>
        <v>-35</v>
      </c>
      <c r="BD15" s="234">
        <f t="shared" si="70"/>
        <v>-35</v>
      </c>
      <c r="BE15" s="234">
        <f t="shared" si="71"/>
        <v>-35</v>
      </c>
      <c r="BF15" s="234">
        <f t="shared" si="72"/>
        <v>-35</v>
      </c>
      <c r="BG15" s="234">
        <f t="shared" si="73"/>
        <v>-35</v>
      </c>
      <c r="BH15" s="234">
        <f t="shared" si="74"/>
        <v>-35</v>
      </c>
      <c r="BI15" s="234">
        <f t="shared" si="75"/>
        <v>-35</v>
      </c>
      <c r="BJ15" s="234">
        <f t="shared" si="76"/>
        <v>-35</v>
      </c>
      <c r="BK15" s="385">
        <f t="shared" si="77"/>
        <v>-35</v>
      </c>
      <c r="BL15" s="45" t="s">
        <v>4</v>
      </c>
      <c r="BM15" s="768">
        <f>IF(ISERROR(VLOOKUP($A15&amp;TEXT(BM$3,"0"),RawData!$D$1:$O$297,12,FALSE)),0,VLOOKUP($A15&amp;TEXT(BM$3,"0"),RawData!$D$1:$O$297,12,FALSE))</f>
        <v>44</v>
      </c>
      <c r="BN15" s="768">
        <f>IF(ISERROR(VLOOKUP($A15&amp;TEXT(BN$3,"0"),RawData!$D$1:$O$297,12,FALSE)),0,VLOOKUP($A15&amp;TEXT(BN$3,"0"),RawData!$D$1:$O$297,12,FALSE))</f>
        <v>45</v>
      </c>
      <c r="BO15" s="768">
        <f>IF(ISERROR(VLOOKUP($A15&amp;TEXT(BO$3,"0"),RawData!$D$1:$O$297,12,FALSE)),0,VLOOKUP($A15&amp;TEXT(BO$3,"0"),RawData!$D$1:$O$297,12,FALSE))</f>
        <v>42</v>
      </c>
      <c r="BP15" s="768">
        <f>IF(ISERROR(VLOOKUP($A15&amp;TEXT(BP$3,"0"),RawData!$D$1:$O$297,12,FALSE)),0,VLOOKUP($A15&amp;TEXT(BP$3,"0"),RawData!$D$1:$O$297,12,FALSE))</f>
        <v>45</v>
      </c>
      <c r="BQ15" s="768">
        <f>IF(ISERROR(VLOOKUP($A15&amp;TEXT(BQ$3,"0"),RawData!$D$1:$O$297,12,FALSE)),0,VLOOKUP($A15&amp;TEXT(BQ$3,"0"),RawData!$D$1:$O$297,12,FALSE))</f>
        <v>0</v>
      </c>
      <c r="BR15" s="768">
        <f>IF(ISERROR(VLOOKUP($A15&amp;TEXT(BR$3,"0"),RawData!$D$1:$O$297,12,FALSE)),0,VLOOKUP($A15&amp;TEXT(BR$3,"0"),RawData!$D$1:$O$297,12,FALSE))</f>
        <v>49</v>
      </c>
      <c r="BS15" s="768">
        <f>IF(ISERROR(VLOOKUP($A15&amp;TEXT(BS$3,"0"),RawData!$D$1:$O$297,12,FALSE)),0,VLOOKUP($A15&amp;TEXT(BS$3,"0"),RawData!$D$1:$O$297,12,FALSE))</f>
        <v>0</v>
      </c>
      <c r="BT15" s="768">
        <f>IF(ISERROR(VLOOKUP($A15&amp;TEXT(BT$3,"0"),RawData!$D$1:$O$297,12,FALSE)),0,VLOOKUP($A15&amp;TEXT(BT$3,"0"),RawData!$D$1:$O$297,12,FALSE))</f>
        <v>46</v>
      </c>
      <c r="BU15" s="768">
        <f>IF(ISERROR(VLOOKUP($A15&amp;TEXT(BU$3,"0"),RawData!$D$1:$O$297,12,FALSE)),0,VLOOKUP($A15&amp;TEXT(BU$3,"0"),RawData!$D$1:$O$297,12,FALSE))</f>
        <v>0</v>
      </c>
      <c r="BV15" s="768">
        <f>IF(ISERROR(VLOOKUP($A15&amp;TEXT(BV$3,"0"),RawData!$D$1:$O$297,12,FALSE)),0,VLOOKUP($A15&amp;TEXT(BV$3,"0"),RawData!$D$1:$O$297,12,FALSE))</f>
        <v>0</v>
      </c>
      <c r="BW15" s="768">
        <f>IF(ISERROR(VLOOKUP($A15&amp;TEXT(BW$3,"0"),RawData!$D$1:$O$297,12,FALSE)),0,VLOOKUP($A15&amp;TEXT(BW$3,"0"),RawData!$D$1:$O$297,12,FALSE))</f>
        <v>0</v>
      </c>
      <c r="BX15" s="768">
        <f>IF(ISERROR(VLOOKUP($A15&amp;TEXT(BX$3,"0"),RawData!$D$1:$O$297,12,FALSE)),0,VLOOKUP($A15&amp;TEXT(BX$3,"0"),RawData!$D$1:$O$297,12,FALSE))</f>
        <v>0</v>
      </c>
      <c r="BY15" s="768">
        <f>IF(ISERROR(VLOOKUP($A15&amp;TEXT(BY$3,"0"),RawData!$D$1:$O$297,12,FALSE)),0,VLOOKUP($A15&amp;TEXT(BY$3,"0"),RawData!$D$1:$O$297,12,FALSE))</f>
        <v>0</v>
      </c>
      <c r="BZ15" s="768">
        <f>IF(ISERROR(VLOOKUP($A15&amp;TEXT(BZ$3,"0"),RawData!$D$1:$O$297,12,FALSE)),0,VLOOKUP($A15&amp;TEXT(BZ$3,"0"),RawData!$D$1:$O$297,12,FALSE))</f>
        <v>0</v>
      </c>
      <c r="CA15" s="768">
        <f>IF(ISERROR(VLOOKUP($A15&amp;TEXT(CA$3,"0"),RawData!$D$1:$O$297,12,FALSE)),0,VLOOKUP($A15&amp;TEXT(CA$3,"0"),RawData!$D$1:$O$297,12,FALSE))</f>
        <v>0</v>
      </c>
      <c r="CB15" s="768">
        <f>IF(ISERROR(VLOOKUP($A15&amp;TEXT(CB$3,"0"),RawData!$D$1:$O$297,12,FALSE)),0,VLOOKUP($A15&amp;TEXT(CB$3,"0"),RawData!$D$1:$O$297,12,FALSE))</f>
        <v>0</v>
      </c>
      <c r="CC15" s="769">
        <f>IF(ISERROR(VLOOKUP($A15&amp;TEXT(CC$3,"0"),RawData!$D$1:$O$297,12,FALSE)),0,VLOOKUP($A15&amp;TEXT(CC$3,"0"),RawData!$D$1:$O$297,12,FALSE))</f>
        <v>0</v>
      </c>
      <c r="CD15" s="45" t="s">
        <v>4</v>
      </c>
      <c r="CE15" s="46">
        <f t="shared" si="78"/>
        <v>35.6</v>
      </c>
      <c r="CF15" s="46">
        <f t="shared" si="79"/>
        <v>36.4</v>
      </c>
      <c r="CG15" s="46">
        <f t="shared" si="80"/>
        <v>32.9</v>
      </c>
      <c r="CH15" s="46">
        <f t="shared" si="81"/>
        <v>36.299999999999997</v>
      </c>
      <c r="CI15" s="46" t="str">
        <f t="shared" si="82"/>
        <v>n/a</v>
      </c>
      <c r="CJ15" s="46">
        <f t="shared" si="83"/>
        <v>40.299999999999997</v>
      </c>
      <c r="CK15" s="46" t="str">
        <f t="shared" si="84"/>
        <v>n/a</v>
      </c>
      <c r="CL15" s="140">
        <f t="shared" si="85"/>
        <v>36</v>
      </c>
      <c r="CM15" s="673" t="str">
        <f t="shared" si="86"/>
        <v>n/a</v>
      </c>
      <c r="CN15" s="46" t="str">
        <f t="shared" si="87"/>
        <v>n/a</v>
      </c>
      <c r="CO15" s="46" t="str">
        <f t="shared" si="88"/>
        <v>n/a</v>
      </c>
      <c r="CP15" s="46" t="str">
        <f t="shared" si="89"/>
        <v>n/a</v>
      </c>
      <c r="CQ15" s="46" t="str">
        <f t="shared" si="90"/>
        <v>n/a</v>
      </c>
      <c r="CR15" s="46" t="str">
        <f t="shared" si="91"/>
        <v>n/a</v>
      </c>
      <c r="CS15" s="46" t="str">
        <f t="shared" si="92"/>
        <v>n/a</v>
      </c>
      <c r="CT15" s="46" t="str">
        <f t="shared" si="93"/>
        <v>n/a</v>
      </c>
      <c r="CU15" s="267" t="str">
        <f t="shared" si="94"/>
        <v>n/a</v>
      </c>
      <c r="CV15" s="228" t="s">
        <v>4</v>
      </c>
      <c r="CW15" s="37">
        <f t="shared" si="6"/>
        <v>7</v>
      </c>
      <c r="CX15" s="37">
        <f t="shared" si="7"/>
        <v>7</v>
      </c>
      <c r="CY15" s="37">
        <f t="shared" si="8"/>
        <v>1</v>
      </c>
      <c r="CZ15" s="37">
        <f t="shared" si="9"/>
        <v>8</v>
      </c>
      <c r="DA15" s="37" t="e">
        <f t="shared" si="10"/>
        <v>#VALUE!</v>
      </c>
      <c r="DB15" s="37">
        <f t="shared" si="11"/>
        <v>11</v>
      </c>
      <c r="DC15" s="37" t="e">
        <f t="shared" si="12"/>
        <v>#VALUE!</v>
      </c>
      <c r="DD15" s="40">
        <f t="shared" si="13"/>
        <v>7</v>
      </c>
      <c r="DE15" s="672" t="e">
        <f t="shared" si="14"/>
        <v>#VALUE!</v>
      </c>
      <c r="DF15" s="37" t="e">
        <f t="shared" si="15"/>
        <v>#VALUE!</v>
      </c>
      <c r="DG15" s="37" t="e">
        <f t="shared" si="16"/>
        <v>#VALUE!</v>
      </c>
      <c r="DH15" s="37" t="e">
        <f t="shared" si="17"/>
        <v>#VALUE!</v>
      </c>
      <c r="DI15" s="37" t="e">
        <f t="shared" si="18"/>
        <v>#VALUE!</v>
      </c>
      <c r="DJ15" s="37" t="e">
        <f t="shared" si="19"/>
        <v>#VALUE!</v>
      </c>
      <c r="DK15" s="37" t="e">
        <f t="shared" si="20"/>
        <v>#VALUE!</v>
      </c>
      <c r="DL15" s="37" t="e">
        <f t="shared" si="21"/>
        <v>#VALUE!</v>
      </c>
      <c r="DM15" s="40" t="e">
        <f t="shared" si="22"/>
        <v>#VALUE!</v>
      </c>
      <c r="DN15" s="381" t="s">
        <v>4</v>
      </c>
      <c r="DO15" s="382">
        <f t="shared" si="95"/>
        <v>2</v>
      </c>
      <c r="DP15" s="312">
        <f t="shared" si="96"/>
        <v>2</v>
      </c>
      <c r="DQ15" s="312">
        <f t="shared" si="97"/>
        <v>8</v>
      </c>
      <c r="DR15" s="312">
        <f t="shared" si="98"/>
        <v>1</v>
      </c>
      <c r="DS15" s="312" t="str">
        <f t="shared" si="99"/>
        <v>n/a</v>
      </c>
      <c r="DT15" s="312">
        <f t="shared" si="100"/>
        <v>0</v>
      </c>
      <c r="DU15" s="312" t="str">
        <f t="shared" si="101"/>
        <v>n/a</v>
      </c>
      <c r="DV15" s="637">
        <f t="shared" si="102"/>
        <v>2</v>
      </c>
      <c r="DW15" s="636" t="str">
        <f t="shared" si="103"/>
        <v>n/a</v>
      </c>
      <c r="DX15" s="226" t="str">
        <f t="shared" si="104"/>
        <v>n/a</v>
      </c>
      <c r="DY15" s="226" t="str">
        <f t="shared" si="105"/>
        <v>n/a</v>
      </c>
      <c r="DZ15" s="226" t="str">
        <f t="shared" si="106"/>
        <v>n/a</v>
      </c>
      <c r="EA15" s="226" t="str">
        <f t="shared" si="107"/>
        <v>n/a</v>
      </c>
      <c r="EB15" s="226" t="str">
        <f t="shared" si="108"/>
        <v>n/a</v>
      </c>
      <c r="EC15" s="226" t="str">
        <f t="shared" si="109"/>
        <v>n/a</v>
      </c>
      <c r="ED15" s="227" t="str">
        <f t="shared" si="110"/>
        <v>n/a</v>
      </c>
      <c r="EE15" s="631" t="str">
        <f t="shared" si="111"/>
        <v>n/a</v>
      </c>
      <c r="EF15" s="381" t="s">
        <v>4</v>
      </c>
      <c r="EG15" s="526">
        <f>SUM($DO15:DO15)</f>
        <v>2</v>
      </c>
      <c r="EH15" s="527">
        <f>SUM($DO15:DP15)</f>
        <v>4</v>
      </c>
      <c r="EI15" s="527">
        <f>SUM($DO15:DQ15)</f>
        <v>12</v>
      </c>
      <c r="EJ15" s="527">
        <f>SUM($DO15:DR15)</f>
        <v>13</v>
      </c>
      <c r="EK15" s="527">
        <f>SUM($DO15:DS15)</f>
        <v>13</v>
      </c>
      <c r="EL15" s="527">
        <f>SUM($DO15:DT15)</f>
        <v>13</v>
      </c>
      <c r="EM15" s="527">
        <f>SUM($DO15:DU15)</f>
        <v>13</v>
      </c>
      <c r="EN15" s="528">
        <f>SUM($DO15:DV15)</f>
        <v>15</v>
      </c>
      <c r="EO15" s="526">
        <f>SUM($DW15:DW15)</f>
        <v>0</v>
      </c>
      <c r="EP15" s="527">
        <f>SUM($DW15:DX15)</f>
        <v>0</v>
      </c>
      <c r="EQ15" s="527">
        <f>SUM($DW15:DY15)</f>
        <v>0</v>
      </c>
      <c r="ER15" s="527">
        <f>SUM($DW15:DZ15)</f>
        <v>0</v>
      </c>
      <c r="ES15" s="527">
        <f>SUM($DW15:EA15)</f>
        <v>0</v>
      </c>
      <c r="ET15" s="527">
        <f>SUM($DW15:EB15)</f>
        <v>0</v>
      </c>
      <c r="EU15" s="527">
        <f>SUM($DW15:EC15)</f>
        <v>0</v>
      </c>
      <c r="EV15" s="528">
        <f>SUM($DW15:ED15)</f>
        <v>0</v>
      </c>
      <c r="EW15" s="633">
        <f>SUM($DW15:EE15)</f>
        <v>0</v>
      </c>
      <c r="EX15" s="381" t="s">
        <v>4</v>
      </c>
      <c r="EY15" s="36">
        <f t="shared" si="39"/>
        <v>7</v>
      </c>
      <c r="EZ15" s="37">
        <f t="shared" si="40"/>
        <v>9</v>
      </c>
      <c r="FA15" s="37">
        <f t="shared" si="41"/>
        <v>3</v>
      </c>
      <c r="FB15" s="37">
        <f t="shared" si="42"/>
        <v>4</v>
      </c>
      <c r="FC15" s="37">
        <f t="shared" si="43"/>
        <v>6</v>
      </c>
      <c r="FD15" s="37">
        <f t="shared" si="44"/>
        <v>9</v>
      </c>
      <c r="FE15" s="37">
        <f t="shared" si="45"/>
        <v>10</v>
      </c>
      <c r="FF15" s="40">
        <f t="shared" si="46"/>
        <v>11</v>
      </c>
      <c r="FG15" s="36">
        <f t="shared" si="47"/>
        <v>2</v>
      </c>
      <c r="FH15" s="37">
        <f t="shared" si="48"/>
        <v>2</v>
      </c>
      <c r="FI15" s="37">
        <f t="shared" si="49"/>
        <v>2</v>
      </c>
      <c r="FJ15" s="37">
        <f t="shared" si="50"/>
        <v>2</v>
      </c>
      <c r="FK15" s="37">
        <f t="shared" si="51"/>
        <v>2</v>
      </c>
      <c r="FL15" s="37">
        <f t="shared" si="52"/>
        <v>2</v>
      </c>
      <c r="FM15" s="37">
        <f t="shared" si="53"/>
        <v>2</v>
      </c>
      <c r="FN15" s="40">
        <f t="shared" si="54"/>
        <v>2</v>
      </c>
      <c r="FO15" s="638">
        <f t="shared" si="55"/>
        <v>2</v>
      </c>
      <c r="FQ15" s="235">
        <v>12</v>
      </c>
      <c r="FR15" s="235">
        <f t="shared" si="120"/>
        <v>0</v>
      </c>
    </row>
    <row r="16" spans="1:174" ht="15" customHeight="1" thickBot="1" x14ac:dyDescent="0.25">
      <c r="A16" s="11" t="s">
        <v>511</v>
      </c>
      <c r="B16" s="561">
        <f>VLOOKUP($A16,RawData!$X:$AQ,9,FALSE)</f>
        <v>44.2</v>
      </c>
      <c r="C16" s="13">
        <f>IF(ISERROR(VLOOKUP($A16&amp;TEXT(C$3,"0"),RawData!$D$1:$P$436,13,FALSE)),0,VLOOKUP($A16&amp;TEXT(C$3,"0"),RawData!$D$1:$P$436,13,FALSE))</f>
        <v>44</v>
      </c>
      <c r="D16" s="580">
        <f>IF(ISERROR(VLOOKUP($A16&amp;TEXT(D$3,"0"),RawData!$D$1:$P$436,13,FALSE)),0,VLOOKUP($A16&amp;TEXT(D$3,"0"),RawData!$D$1:$P$436,13,FALSE))</f>
        <v>48</v>
      </c>
      <c r="E16" s="556">
        <f>IF(ISERROR(VLOOKUP($A16&amp;TEXT(E$3,"0"),RawData!$D$1:$P$436,13,FALSE)),0,VLOOKUP($A16&amp;TEXT(E$3,"0"),RawData!$D$1:$P$436,13,FALSE))</f>
        <v>44</v>
      </c>
      <c r="F16" s="556">
        <f>IF(ISERROR(VLOOKUP($A16&amp;TEXT(F$3,"0"),RawData!$D$1:$P$436,13,FALSE)),0,VLOOKUP($A16&amp;TEXT(F$3,"0"),RawData!$D$1:$P$436,13,FALSE))</f>
        <v>47</v>
      </c>
      <c r="G16" s="556">
        <f>IF(ISERROR(VLOOKUP($A16&amp;TEXT(G$3,"0"),RawData!$D$1:$P$436,13,FALSE)),0,VLOOKUP($A16&amp;TEXT(G$3,"0"),RawData!$D$1:$P$436,13,FALSE))</f>
        <v>48</v>
      </c>
      <c r="H16" s="556">
        <f>IF(ISERROR(VLOOKUP($A16&amp;TEXT(H$3,"0"),RawData!$D$1:$P$436,13,FALSE)),0,VLOOKUP($A16&amp;TEXT(H$3,"0"),RawData!$D$1:$P$436,13,FALSE))</f>
        <v>48</v>
      </c>
      <c r="I16" s="556">
        <f>IF(ISERROR(VLOOKUP($A16&amp;TEXT(I$3,"0"),RawData!$D$1:$P$436,13,FALSE)),0,VLOOKUP($A16&amp;TEXT(I$3,"0"),RawData!$D$1:$P$436,13,FALSE))</f>
        <v>40</v>
      </c>
      <c r="J16" s="556">
        <f>IF(ISERROR(VLOOKUP($A16&amp;TEXT(J$3,"0"),RawData!$D$1:$P$436,13,FALSE)),0,VLOOKUP($A16&amp;TEXT(J$3,"0"),RawData!$D$1:$P$436,13,FALSE))</f>
        <v>45</v>
      </c>
      <c r="K16" s="556">
        <f>IF(ISERROR(VLOOKUP($A16&amp;TEXT(K$3,"0"),RawData!$D$1:$P$436,13,FALSE)),0,VLOOKUP($A16&amp;TEXT(K$3,"0"),RawData!$D$1:$P$436,13,FALSE))</f>
        <v>0</v>
      </c>
      <c r="L16" s="556">
        <f>IF(ISERROR(VLOOKUP($A16&amp;TEXT(L$3,"0"),RawData!$D$1:$P$436,13,FALSE)),0,VLOOKUP($A16&amp;TEXT(L$3,"0"),RawData!$D$1:$P$436,13,FALSE))</f>
        <v>0</v>
      </c>
      <c r="M16" s="556">
        <f>IF(ISERROR(VLOOKUP($A16&amp;TEXT(M$3,"0"),RawData!$D$1:$P$436,13,FALSE)),0,VLOOKUP($A16&amp;TEXT(M$3,"0"),RawData!$D$1:$P$436,13,FALSE))</f>
        <v>0</v>
      </c>
      <c r="N16" s="556">
        <f>IF(ISERROR(VLOOKUP($A16&amp;TEXT(N$3,"0"),RawData!$D$1:$P$436,13,FALSE)),0,VLOOKUP($A16&amp;TEXT(N$3,"0"),RawData!$D$1:$P$436,13,FALSE))</f>
        <v>0</v>
      </c>
      <c r="O16" s="556">
        <f>IF(ISERROR(VLOOKUP($A16&amp;TEXT(O$3,"0"),RawData!$D$1:$P$436,13,FALSE)),0,VLOOKUP($A16&amp;TEXT(O$3,"0"),RawData!$D$1:$P$436,13,FALSE))</f>
        <v>0</v>
      </c>
      <c r="P16" s="556">
        <f>IF(ISERROR(VLOOKUP($A16&amp;TEXT(P$3,"0"),RawData!$D$1:$P$436,13,FALSE)),0,VLOOKUP($A16&amp;TEXT(P$3,"0"),RawData!$D$1:$P$436,13,FALSE))</f>
        <v>0</v>
      </c>
      <c r="Q16" s="556">
        <f>IF(ISERROR(VLOOKUP($A16&amp;TEXT(Q$3,"0"),RawData!$D$1:$P$436,13,FALSE)),0,VLOOKUP($A16&amp;TEXT(Q$3,"0"),RawData!$D$1:$P$436,13,FALSE))</f>
        <v>0</v>
      </c>
      <c r="R16" s="556">
        <f>IF(ISERROR(VLOOKUP($A16&amp;TEXT(R$3,"0"),RawData!$D$1:$P$436,13,FALSE)),0,VLOOKUP($A16&amp;TEXT(R$3,"0"),RawData!$D$1:$P$436,13,FALSE))</f>
        <v>0</v>
      </c>
      <c r="S16" s="14">
        <f>IF(ISERROR(VLOOKUP($A16&amp;TEXT(S$3,"0"),RawData!$D$1:$P$436,13,FALSE)),0,VLOOKUP($A16&amp;TEXT(S$3,"0"),RawData!$D$1:$P$436,13,FALSE))</f>
        <v>0</v>
      </c>
      <c r="T16" s="36">
        <v>-48</v>
      </c>
      <c r="U16" s="37">
        <v>-48</v>
      </c>
      <c r="V16" s="37"/>
      <c r="W16" s="40"/>
      <c r="X16" s="13">
        <f t="shared" si="56"/>
        <v>8</v>
      </c>
      <c r="Y16" s="38">
        <f t="shared" si="57"/>
        <v>6</v>
      </c>
      <c r="Z16" s="54">
        <f t="shared" si="58"/>
        <v>44.2</v>
      </c>
      <c r="AA16" s="55">
        <f t="shared" si="113"/>
        <v>44.133333333333333</v>
      </c>
      <c r="AB16" s="55">
        <f t="shared" si="114"/>
        <v>45.4</v>
      </c>
      <c r="AC16" s="55">
        <f>AVERAGE(C16:E16)</f>
        <v>45.333333333333336</v>
      </c>
      <c r="AD16" s="55">
        <f>SUM(C16:F16,T16)/3</f>
        <v>45</v>
      </c>
      <c r="AE16" s="55">
        <f>SUM(C16:G16,T16)/4</f>
        <v>45.75</v>
      </c>
      <c r="AF16" s="55">
        <f>SUM(C16:H16,T16)/5</f>
        <v>46.2</v>
      </c>
      <c r="AG16" s="675">
        <f>SUM(C16:I16,T16)/6</f>
        <v>45.166666666666664</v>
      </c>
      <c r="AH16" s="674">
        <f>SUM(C16:J16,T16:U16)/6</f>
        <v>44.666666666666664</v>
      </c>
      <c r="AI16" s="674"/>
      <c r="AJ16" s="52"/>
      <c r="AK16" s="52"/>
      <c r="AL16" s="52"/>
      <c r="AM16" s="52"/>
      <c r="AN16" s="52"/>
      <c r="AO16" s="52"/>
      <c r="AP16" s="52"/>
      <c r="AQ16" s="52"/>
      <c r="AR16" s="137"/>
      <c r="AS16" s="382">
        <f t="shared" si="59"/>
        <v>9.1999999999999993</v>
      </c>
      <c r="AT16" s="234">
        <f t="shared" si="60"/>
        <v>9.1</v>
      </c>
      <c r="AU16" s="234">
        <f t="shared" si="61"/>
        <v>10.4</v>
      </c>
      <c r="AV16" s="234">
        <f t="shared" si="62"/>
        <v>10.3</v>
      </c>
      <c r="AW16" s="234">
        <f t="shared" si="63"/>
        <v>10</v>
      </c>
      <c r="AX16" s="234">
        <f t="shared" si="64"/>
        <v>10.8</v>
      </c>
      <c r="AY16" s="234">
        <f t="shared" si="65"/>
        <v>11.2</v>
      </c>
      <c r="AZ16" s="234">
        <f t="shared" si="66"/>
        <v>10.199999999999999</v>
      </c>
      <c r="BA16" s="234">
        <f t="shared" si="67"/>
        <v>9.6999999999999993</v>
      </c>
      <c r="BB16" s="234">
        <f t="shared" si="68"/>
        <v>-35</v>
      </c>
      <c r="BC16" s="234">
        <f t="shared" si="69"/>
        <v>-35</v>
      </c>
      <c r="BD16" s="234">
        <f t="shared" si="70"/>
        <v>-35</v>
      </c>
      <c r="BE16" s="234">
        <f t="shared" si="71"/>
        <v>-35</v>
      </c>
      <c r="BF16" s="234">
        <f t="shared" si="72"/>
        <v>-35</v>
      </c>
      <c r="BG16" s="234">
        <f t="shared" si="73"/>
        <v>-35</v>
      </c>
      <c r="BH16" s="234">
        <f t="shared" si="74"/>
        <v>-35</v>
      </c>
      <c r="BI16" s="234">
        <f t="shared" si="75"/>
        <v>-35</v>
      </c>
      <c r="BJ16" s="234">
        <f t="shared" si="76"/>
        <v>-35</v>
      </c>
      <c r="BK16" s="385">
        <f t="shared" si="77"/>
        <v>-35</v>
      </c>
      <c r="BL16" s="45" t="s">
        <v>4</v>
      </c>
      <c r="BM16" s="768">
        <f>IF(ISERROR(VLOOKUP($A16&amp;TEXT(BM$3,"0"),RawData!$D$1:$O$297,12,FALSE)),0,VLOOKUP($A16&amp;TEXT(BM$3,"0"),RawData!$D$1:$O$297,12,FALSE))</f>
        <v>44</v>
      </c>
      <c r="BN16" s="768">
        <f>IF(ISERROR(VLOOKUP($A16&amp;TEXT(BN$3,"0"),RawData!$D$1:$O$297,12,FALSE)),0,VLOOKUP($A16&amp;TEXT(BN$3,"0"),RawData!$D$1:$O$297,12,FALSE))</f>
        <v>48</v>
      </c>
      <c r="BO16" s="768">
        <f>IF(ISERROR(VLOOKUP($A16&amp;TEXT(BO$3,"0"),RawData!$D$1:$O$297,12,FALSE)),0,VLOOKUP($A16&amp;TEXT(BO$3,"0"),RawData!$D$1:$O$297,12,FALSE))</f>
        <v>44</v>
      </c>
      <c r="BP16" s="768">
        <f>IF(ISERROR(VLOOKUP($A16&amp;TEXT(BP$3,"0"),RawData!$D$1:$O$297,12,FALSE)),0,VLOOKUP($A16&amp;TEXT(BP$3,"0"),RawData!$D$1:$O$297,12,FALSE))</f>
        <v>47</v>
      </c>
      <c r="BQ16" s="768">
        <f>IF(ISERROR(VLOOKUP($A16&amp;TEXT(BQ$3,"0"),RawData!$D$1:$O$297,12,FALSE)),0,VLOOKUP($A16&amp;TEXT(BQ$3,"0"),RawData!$D$1:$O$297,12,FALSE))</f>
        <v>48</v>
      </c>
      <c r="BR16" s="768">
        <f>IF(ISERROR(VLOOKUP($A16&amp;TEXT(BR$3,"0"),RawData!$D$1:$O$297,12,FALSE)),0,VLOOKUP($A16&amp;TEXT(BR$3,"0"),RawData!$D$1:$O$297,12,FALSE))</f>
        <v>48</v>
      </c>
      <c r="BS16" s="768">
        <f>IF(ISERROR(VLOOKUP($A16&amp;TEXT(BS$3,"0"),RawData!$D$1:$O$297,12,FALSE)),0,VLOOKUP($A16&amp;TEXT(BS$3,"0"),RawData!$D$1:$O$297,12,FALSE))</f>
        <v>40</v>
      </c>
      <c r="BT16" s="768">
        <f>IF(ISERROR(VLOOKUP($A16&amp;TEXT(BT$3,"0"),RawData!$D$1:$O$297,12,FALSE)),0,VLOOKUP($A16&amp;TEXT(BT$3,"0"),RawData!$D$1:$O$297,12,FALSE))</f>
        <v>45</v>
      </c>
      <c r="BU16" s="768">
        <f>IF(ISERROR(VLOOKUP($A16&amp;TEXT(BU$3,"0"),RawData!$D$1:$O$297,12,FALSE)),0,VLOOKUP($A16&amp;TEXT(BU$3,"0"),RawData!$D$1:$O$297,12,FALSE))</f>
        <v>0</v>
      </c>
      <c r="BV16" s="768">
        <f>IF(ISERROR(VLOOKUP($A16&amp;TEXT(BV$3,"0"),RawData!$D$1:$O$297,12,FALSE)),0,VLOOKUP($A16&amp;TEXT(BV$3,"0"),RawData!$D$1:$O$297,12,FALSE))</f>
        <v>0</v>
      </c>
      <c r="BW16" s="768">
        <f>IF(ISERROR(VLOOKUP($A16&amp;TEXT(BW$3,"0"),RawData!$D$1:$O$297,12,FALSE)),0,VLOOKUP($A16&amp;TEXT(BW$3,"0"),RawData!$D$1:$O$297,12,FALSE))</f>
        <v>0</v>
      </c>
      <c r="BX16" s="768">
        <f>IF(ISERROR(VLOOKUP($A16&amp;TEXT(BX$3,"0"),RawData!$D$1:$O$297,12,FALSE)),0,VLOOKUP($A16&amp;TEXT(BX$3,"0"),RawData!$D$1:$O$297,12,FALSE))</f>
        <v>0</v>
      </c>
      <c r="BY16" s="768">
        <f>IF(ISERROR(VLOOKUP($A16&amp;TEXT(BY$3,"0"),RawData!$D$1:$O$297,12,FALSE)),0,VLOOKUP($A16&amp;TEXT(BY$3,"0"),RawData!$D$1:$O$297,12,FALSE))</f>
        <v>0</v>
      </c>
      <c r="BZ16" s="768">
        <f>IF(ISERROR(VLOOKUP($A16&amp;TEXT(BZ$3,"0"),RawData!$D$1:$O$297,12,FALSE)),0,VLOOKUP($A16&amp;TEXT(BZ$3,"0"),RawData!$D$1:$O$297,12,FALSE))</f>
        <v>0</v>
      </c>
      <c r="CA16" s="768">
        <f>IF(ISERROR(VLOOKUP($A16&amp;TEXT(CA$3,"0"),RawData!$D$1:$O$297,12,FALSE)),0,VLOOKUP($A16&amp;TEXT(CA$3,"0"),RawData!$D$1:$O$297,12,FALSE))</f>
        <v>0</v>
      </c>
      <c r="CB16" s="768">
        <f>IF(ISERROR(VLOOKUP($A16&amp;TEXT(CB$3,"0"),RawData!$D$1:$O$297,12,FALSE)),0,VLOOKUP($A16&amp;TEXT(CB$3,"0"),RawData!$D$1:$O$297,12,FALSE))</f>
        <v>0</v>
      </c>
      <c r="CC16" s="769">
        <f>IF(ISERROR(VLOOKUP($A16&amp;TEXT(CC$3,"0"),RawData!$D$1:$O$297,12,FALSE)),0,VLOOKUP($A16&amp;TEXT(CC$3,"0"),RawData!$D$1:$O$297,12,FALSE))</f>
        <v>0</v>
      </c>
      <c r="CD16" s="45" t="s">
        <v>4</v>
      </c>
      <c r="CE16" s="46">
        <f t="shared" si="78"/>
        <v>34.799999999999997</v>
      </c>
      <c r="CF16" s="46">
        <f t="shared" si="79"/>
        <v>38.9</v>
      </c>
      <c r="CG16" s="46">
        <f t="shared" si="80"/>
        <v>33.6</v>
      </c>
      <c r="CH16" s="46">
        <f t="shared" si="81"/>
        <v>36.700000000000003</v>
      </c>
      <c r="CI16" s="46">
        <f t="shared" si="82"/>
        <v>38</v>
      </c>
      <c r="CJ16" s="46">
        <f t="shared" si="83"/>
        <v>37.200000000000003</v>
      </c>
      <c r="CK16" s="46">
        <f t="shared" si="84"/>
        <v>28.8</v>
      </c>
      <c r="CL16" s="140">
        <f t="shared" si="85"/>
        <v>34.799999999999997</v>
      </c>
      <c r="CM16" s="673" t="str">
        <f t="shared" si="86"/>
        <v>n/a</v>
      </c>
      <c r="CN16" s="46" t="str">
        <f t="shared" si="87"/>
        <v>n/a</v>
      </c>
      <c r="CO16" s="46" t="str">
        <f t="shared" si="88"/>
        <v>n/a</v>
      </c>
      <c r="CP16" s="46" t="str">
        <f t="shared" si="89"/>
        <v>n/a</v>
      </c>
      <c r="CQ16" s="46" t="str">
        <f t="shared" si="90"/>
        <v>n/a</v>
      </c>
      <c r="CR16" s="46" t="str">
        <f t="shared" si="91"/>
        <v>n/a</v>
      </c>
      <c r="CS16" s="46" t="str">
        <f t="shared" si="92"/>
        <v>n/a</v>
      </c>
      <c r="CT16" s="46" t="str">
        <f t="shared" si="93"/>
        <v>n/a</v>
      </c>
      <c r="CU16" s="267" t="str">
        <f t="shared" si="94"/>
        <v>n/a</v>
      </c>
      <c r="CV16" s="228" t="s">
        <v>4</v>
      </c>
      <c r="CW16" s="37">
        <f t="shared" si="6"/>
        <v>4</v>
      </c>
      <c r="CX16" s="37">
        <f t="shared" si="7"/>
        <v>10</v>
      </c>
      <c r="CY16" s="37">
        <f t="shared" si="8"/>
        <v>2</v>
      </c>
      <c r="CZ16" s="37">
        <f t="shared" si="9"/>
        <v>9</v>
      </c>
      <c r="DA16" s="37">
        <f t="shared" si="10"/>
        <v>7</v>
      </c>
      <c r="DB16" s="37">
        <f t="shared" si="11"/>
        <v>8</v>
      </c>
      <c r="DC16" s="37">
        <f t="shared" si="12"/>
        <v>1</v>
      </c>
      <c r="DD16" s="40">
        <f t="shared" si="13"/>
        <v>5</v>
      </c>
      <c r="DE16" s="672" t="e">
        <f t="shared" si="14"/>
        <v>#VALUE!</v>
      </c>
      <c r="DF16" s="37" t="e">
        <f t="shared" si="15"/>
        <v>#VALUE!</v>
      </c>
      <c r="DG16" s="37" t="e">
        <f t="shared" si="16"/>
        <v>#VALUE!</v>
      </c>
      <c r="DH16" s="37" t="e">
        <f t="shared" si="17"/>
        <v>#VALUE!</v>
      </c>
      <c r="DI16" s="37" t="e">
        <f t="shared" si="18"/>
        <v>#VALUE!</v>
      </c>
      <c r="DJ16" s="37" t="e">
        <f t="shared" si="19"/>
        <v>#VALUE!</v>
      </c>
      <c r="DK16" s="37" t="e">
        <f t="shared" si="20"/>
        <v>#VALUE!</v>
      </c>
      <c r="DL16" s="37" t="e">
        <f t="shared" si="21"/>
        <v>#VALUE!</v>
      </c>
      <c r="DM16" s="40" t="e">
        <f t="shared" si="22"/>
        <v>#VALUE!</v>
      </c>
      <c r="DN16" s="381" t="s">
        <v>4</v>
      </c>
      <c r="DO16" s="807">
        <v>4.5</v>
      </c>
      <c r="DP16" s="312">
        <f t="shared" si="96"/>
        <v>0</v>
      </c>
      <c r="DQ16" s="312">
        <f t="shared" si="97"/>
        <v>7</v>
      </c>
      <c r="DR16" s="312">
        <f t="shared" si="98"/>
        <v>0</v>
      </c>
      <c r="DS16" s="312">
        <f t="shared" si="99"/>
        <v>2</v>
      </c>
      <c r="DT16" s="312">
        <f t="shared" si="100"/>
        <v>1</v>
      </c>
      <c r="DU16" s="312">
        <f t="shared" si="101"/>
        <v>8</v>
      </c>
      <c r="DV16" s="637">
        <f t="shared" si="102"/>
        <v>4</v>
      </c>
      <c r="DW16" s="636" t="str">
        <f t="shared" si="103"/>
        <v>n/a</v>
      </c>
      <c r="DX16" s="226" t="str">
        <f t="shared" si="104"/>
        <v>n/a</v>
      </c>
      <c r="DY16" s="226" t="str">
        <f t="shared" si="105"/>
        <v>n/a</v>
      </c>
      <c r="DZ16" s="226" t="str">
        <f t="shared" si="106"/>
        <v>n/a</v>
      </c>
      <c r="EA16" s="226" t="str">
        <f t="shared" si="107"/>
        <v>n/a</v>
      </c>
      <c r="EB16" s="226" t="str">
        <f t="shared" si="108"/>
        <v>n/a</v>
      </c>
      <c r="EC16" s="226" t="str">
        <f t="shared" si="109"/>
        <v>n/a</v>
      </c>
      <c r="ED16" s="227" t="str">
        <f t="shared" si="110"/>
        <v>n/a</v>
      </c>
      <c r="EE16" s="631" t="str">
        <f t="shared" si="111"/>
        <v>n/a</v>
      </c>
      <c r="EF16" s="381" t="s">
        <v>4</v>
      </c>
      <c r="EG16" s="526">
        <f>SUM($DO16:DO16)</f>
        <v>4.5</v>
      </c>
      <c r="EH16" s="527">
        <f>SUM($DO16:DP16)</f>
        <v>4.5</v>
      </c>
      <c r="EI16" s="527">
        <f>SUM($DO16:DQ16)</f>
        <v>11.5</v>
      </c>
      <c r="EJ16" s="527">
        <f>SUM($DO16:DR16)</f>
        <v>11.5</v>
      </c>
      <c r="EK16" s="527">
        <f>SUM($DO16:DS16)</f>
        <v>13.5</v>
      </c>
      <c r="EL16" s="527">
        <f>SUM($DO16:DT16)</f>
        <v>14.5</v>
      </c>
      <c r="EM16" s="527">
        <f>SUM($DO16:DU16)</f>
        <v>22.5</v>
      </c>
      <c r="EN16" s="528">
        <f>SUM($DO16:DV16)</f>
        <v>26.5</v>
      </c>
      <c r="EO16" s="526">
        <f>SUM($DW16:DW16)</f>
        <v>0</v>
      </c>
      <c r="EP16" s="527">
        <f>SUM($DW16:DX16)</f>
        <v>0</v>
      </c>
      <c r="EQ16" s="527">
        <f>SUM($DW16:DY16)</f>
        <v>0</v>
      </c>
      <c r="ER16" s="527">
        <f>SUM($DW16:DZ16)</f>
        <v>0</v>
      </c>
      <c r="ES16" s="527">
        <f>SUM($DW16:EA16)</f>
        <v>0</v>
      </c>
      <c r="ET16" s="527">
        <f>SUM($DW16:EB16)</f>
        <v>0</v>
      </c>
      <c r="EU16" s="527">
        <f>SUM($DW16:EC16)</f>
        <v>0</v>
      </c>
      <c r="EV16" s="528">
        <f>SUM($DW16:ED16)</f>
        <v>0</v>
      </c>
      <c r="EW16" s="633">
        <f>SUM($DW16:EE16)</f>
        <v>0</v>
      </c>
      <c r="EX16" s="381" t="s">
        <v>4</v>
      </c>
      <c r="EY16" s="36">
        <f t="shared" si="39"/>
        <v>4</v>
      </c>
      <c r="EZ16" s="37">
        <f t="shared" si="40"/>
        <v>8</v>
      </c>
      <c r="FA16" s="37">
        <f t="shared" si="41"/>
        <v>4</v>
      </c>
      <c r="FB16" s="37">
        <f t="shared" si="42"/>
        <v>8</v>
      </c>
      <c r="FC16" s="37">
        <f t="shared" si="43"/>
        <v>5</v>
      </c>
      <c r="FD16" s="37">
        <f t="shared" si="44"/>
        <v>7</v>
      </c>
      <c r="FE16" s="37">
        <f t="shared" si="45"/>
        <v>5</v>
      </c>
      <c r="FF16" s="40">
        <f t="shared" si="46"/>
        <v>5</v>
      </c>
      <c r="FG16" s="36">
        <f t="shared" si="47"/>
        <v>2</v>
      </c>
      <c r="FH16" s="37">
        <f t="shared" si="48"/>
        <v>2</v>
      </c>
      <c r="FI16" s="37">
        <f t="shared" si="49"/>
        <v>2</v>
      </c>
      <c r="FJ16" s="37">
        <f t="shared" si="50"/>
        <v>2</v>
      </c>
      <c r="FK16" s="37">
        <f t="shared" si="51"/>
        <v>2</v>
      </c>
      <c r="FL16" s="37">
        <f t="shared" si="52"/>
        <v>2</v>
      </c>
      <c r="FM16" s="37">
        <f t="shared" si="53"/>
        <v>2</v>
      </c>
      <c r="FN16" s="40">
        <f t="shared" si="54"/>
        <v>2</v>
      </c>
      <c r="FO16" s="638">
        <f t="shared" si="55"/>
        <v>2</v>
      </c>
      <c r="FQ16" s="235">
        <v>13</v>
      </c>
      <c r="FR16" s="235">
        <f t="shared" si="120"/>
        <v>0</v>
      </c>
    </row>
    <row r="17" spans="1:174" ht="13.5" thickBot="1" x14ac:dyDescent="0.25">
      <c r="A17" s="212" t="s">
        <v>49</v>
      </c>
      <c r="B17" s="561">
        <f>VLOOKUP($A17,RawData!$X:$AQ,9,FALSE)</f>
        <v>45.277777777777779</v>
      </c>
      <c r="C17" s="13">
        <f>IF(ISERROR(VLOOKUP($A17&amp;TEXT(C$3,"0"),RawData!$D$1:$P$436,13,FALSE)),0,VLOOKUP($A17&amp;TEXT(C$3,"0"),RawData!$D$1:$P$436,13,FALSE))</f>
        <v>48</v>
      </c>
      <c r="D17" s="556">
        <f>IF(ISERROR(VLOOKUP($A17&amp;TEXT(D$3,"0"),RawData!$D$1:$P$436,13,FALSE)),0,VLOOKUP($A17&amp;TEXT(D$3,"0"),RawData!$D$1:$P$436,13,FALSE))</f>
        <v>42</v>
      </c>
      <c r="E17" s="556">
        <f>IF(ISERROR(VLOOKUP($A17&amp;TEXT(E$3,"0"),RawData!$D$1:$P$436,13,FALSE)),0,VLOOKUP($A17&amp;TEXT(E$3,"0"),RawData!$D$1:$P$436,13,FALSE))</f>
        <v>46</v>
      </c>
      <c r="F17" s="556">
        <f>IF(ISERROR(VLOOKUP($A17&amp;TEXT(F$3,"0"),RawData!$D$1:$P$436,13,FALSE)),0,VLOOKUP($A17&amp;TEXT(F$3,"0"),RawData!$D$1:$P$436,13,FALSE))</f>
        <v>53</v>
      </c>
      <c r="G17" s="556">
        <f>IF(ISERROR(VLOOKUP($A17&amp;TEXT(G$3,"0"),RawData!$D$1:$P$436,13,FALSE)),0,VLOOKUP($A17&amp;TEXT(G$3,"0"),RawData!$D$1:$P$436,13,FALSE))</f>
        <v>0</v>
      </c>
      <c r="H17" s="556">
        <f>IF(ISERROR(VLOOKUP($A17&amp;TEXT(H$3,"0"),RawData!$D$1:$P$436,13,FALSE)),0,VLOOKUP($A17&amp;TEXT(H$3,"0"),RawData!$D$1:$P$436,13,FALSE))</f>
        <v>0</v>
      </c>
      <c r="I17" s="794">
        <f>IF(ISERROR(VLOOKUP($A17&amp;TEXT(I$3,"0"),RawData!$D$1:$P$436,13,FALSE)),0,VLOOKUP($A17&amp;TEXT(I$3,"0"),RawData!$D$1:$P$436,13,FALSE))</f>
        <v>0</v>
      </c>
      <c r="J17" s="794">
        <f>IF(ISERROR(VLOOKUP($A17&amp;TEXT(J$3,"0"),RawData!$D$1:$P$436,13,FALSE)),0,VLOOKUP($A17&amp;TEXT(J$3,"0"),RawData!$D$1:$P$436,13,FALSE))</f>
        <v>0</v>
      </c>
      <c r="K17" s="794">
        <f>IF(ISERROR(VLOOKUP($A17&amp;TEXT(K$3,"0"),RawData!$D$1:$P$436,13,FALSE)),0,VLOOKUP($A17&amp;TEXT(K$3,"0"),RawData!$D$1:$P$436,13,FALSE))</f>
        <v>0</v>
      </c>
      <c r="L17" s="794">
        <f>IF(ISERROR(VLOOKUP($A17&amp;TEXT(L$3,"0"),RawData!$D$1:$P$436,13,FALSE)),0,VLOOKUP($A17&amp;TEXT(L$3,"0"),RawData!$D$1:$P$436,13,FALSE))</f>
        <v>0</v>
      </c>
      <c r="M17" s="794">
        <f>IF(ISERROR(VLOOKUP($A17&amp;TEXT(M$3,"0"),RawData!$D$1:$P$436,13,FALSE)),0,VLOOKUP($A17&amp;TEXT(M$3,"0"),RawData!$D$1:$P$436,13,FALSE))</f>
        <v>0</v>
      </c>
      <c r="N17" s="794">
        <f>IF(ISERROR(VLOOKUP($A17&amp;TEXT(N$3,"0"),RawData!$D$1:$P$436,13,FALSE)),0,VLOOKUP($A17&amp;TEXT(N$3,"0"),RawData!$D$1:$P$436,13,FALSE))</f>
        <v>0</v>
      </c>
      <c r="O17" s="794">
        <f>IF(ISERROR(VLOOKUP($A17&amp;TEXT(O$3,"0"),RawData!$D$1:$P$436,13,FALSE)),0,VLOOKUP($A17&amp;TEXT(O$3,"0"),RawData!$D$1:$P$436,13,FALSE))</f>
        <v>0</v>
      </c>
      <c r="P17" s="794">
        <f>IF(ISERROR(VLOOKUP($A17&amp;TEXT(P$3,"0"),RawData!$D$1:$P$436,13,FALSE)),0,VLOOKUP($A17&amp;TEXT(P$3,"0"),RawData!$D$1:$P$436,13,FALSE))</f>
        <v>0</v>
      </c>
      <c r="Q17" s="794">
        <f>IF(ISERROR(VLOOKUP($A17&amp;TEXT(Q$3,"0"),RawData!$D$1:$P$436,13,FALSE)),0,VLOOKUP($A17&amp;TEXT(Q$3,"0"),RawData!$D$1:$P$436,13,FALSE))</f>
        <v>0</v>
      </c>
      <c r="R17" s="794">
        <f>IF(ISERROR(VLOOKUP($A17&amp;TEXT(R$3,"0"),RawData!$D$1:$P$436,13,FALSE)),0,VLOOKUP($A17&amp;TEXT(R$3,"0"),RawData!$D$1:$P$436,13,FALSE))</f>
        <v>0</v>
      </c>
      <c r="S17" s="669">
        <f>IF(ISERROR(VLOOKUP($A17&amp;TEXT(S$3,"0"),RawData!$D$1:$P$436,13,FALSE)),0,VLOOKUP($A17&amp;TEXT(S$3,"0"),RawData!$D$1:$P$436,13,FALSE))</f>
        <v>0</v>
      </c>
      <c r="T17" s="36">
        <v>-53</v>
      </c>
      <c r="U17" s="37"/>
      <c r="V17" s="37"/>
      <c r="W17" s="40"/>
      <c r="X17" s="13">
        <f>COUNTIF(C17:S17,"&gt;" &amp; 0)</f>
        <v>4</v>
      </c>
      <c r="Y17" s="38">
        <f>COUNTIF(C17:S17,"&gt;" &amp; 0) - COUNTIF(T17:W17,"&lt;" &amp; 0)</f>
        <v>3</v>
      </c>
      <c r="Z17" s="54">
        <f>B17</f>
        <v>45.277777777777779</v>
      </c>
      <c r="AA17" s="55">
        <f>(Z17*2+C17)/3</f>
        <v>46.185185185185183</v>
      </c>
      <c r="AB17" s="55">
        <f>(C17+D17+Z17)/3</f>
        <v>45.092592592592588</v>
      </c>
      <c r="AC17" s="55">
        <f>AVERAGE(C17:E17)</f>
        <v>45.333333333333336</v>
      </c>
      <c r="AD17" s="55">
        <f>SUM(C17:F17,T17)/3</f>
        <v>45.333333333333336</v>
      </c>
      <c r="AE17" s="804">
        <f>AD17</f>
        <v>45.333333333333336</v>
      </c>
      <c r="AF17" s="804">
        <f>AE17</f>
        <v>45.333333333333336</v>
      </c>
      <c r="AG17" s="1059">
        <f>AF17</f>
        <v>45.333333333333336</v>
      </c>
      <c r="AH17" s="674">
        <f>AG17</f>
        <v>45.333333333333336</v>
      </c>
      <c r="AI17" s="674"/>
      <c r="AJ17" s="52"/>
      <c r="AK17" s="52"/>
      <c r="AL17" s="52"/>
      <c r="AM17" s="52"/>
      <c r="AN17" s="52"/>
      <c r="AO17" s="52"/>
      <c r="AP17" s="52"/>
      <c r="AQ17" s="52"/>
      <c r="AR17" s="137"/>
      <c r="AS17" s="382">
        <f t="shared" ref="AS17:BB18" si="121">ROUND((Z17 - 35) * $B$1,1)</f>
        <v>10.3</v>
      </c>
      <c r="AT17" s="234">
        <f t="shared" si="121"/>
        <v>11.2</v>
      </c>
      <c r="AU17" s="234">
        <f t="shared" si="121"/>
        <v>10.1</v>
      </c>
      <c r="AV17" s="234">
        <f t="shared" si="121"/>
        <v>10.3</v>
      </c>
      <c r="AW17" s="234">
        <f t="shared" si="121"/>
        <v>10.3</v>
      </c>
      <c r="AX17" s="234">
        <f t="shared" si="121"/>
        <v>10.3</v>
      </c>
      <c r="AY17" s="234">
        <f t="shared" si="121"/>
        <v>10.3</v>
      </c>
      <c r="AZ17" s="234">
        <f t="shared" si="121"/>
        <v>10.3</v>
      </c>
      <c r="BA17" s="234">
        <f t="shared" si="121"/>
        <v>10.3</v>
      </c>
      <c r="BB17" s="234">
        <f t="shared" si="121"/>
        <v>-35</v>
      </c>
      <c r="BC17" s="234">
        <f t="shared" si="69"/>
        <v>-35</v>
      </c>
      <c r="BD17" s="234">
        <f t="shared" si="70"/>
        <v>-35</v>
      </c>
      <c r="BE17" s="234">
        <f t="shared" si="71"/>
        <v>-35</v>
      </c>
      <c r="BF17" s="234">
        <f t="shared" si="72"/>
        <v>-35</v>
      </c>
      <c r="BG17" s="234">
        <f t="shared" si="73"/>
        <v>-35</v>
      </c>
      <c r="BH17" s="234">
        <f t="shared" si="74"/>
        <v>-35</v>
      </c>
      <c r="BI17" s="234">
        <f t="shared" si="75"/>
        <v>-35</v>
      </c>
      <c r="BJ17" s="234">
        <f t="shared" si="76"/>
        <v>-35</v>
      </c>
      <c r="BK17" s="385">
        <f t="shared" si="77"/>
        <v>-35</v>
      </c>
      <c r="BL17" s="45" t="s">
        <v>4</v>
      </c>
      <c r="BM17" s="768">
        <f>IF(ISERROR(VLOOKUP($A17&amp;TEXT(BM$3,"0"),RawData!$D$1:$O$297,12,FALSE)),0,VLOOKUP($A17&amp;TEXT(BM$3,"0"),RawData!$D$1:$O$297,12,FALSE))</f>
        <v>49</v>
      </c>
      <c r="BN17" s="768">
        <f>IF(ISERROR(VLOOKUP($A17&amp;TEXT(BN$3,"0"),RawData!$D$1:$O$297,12,FALSE)),0,VLOOKUP($A17&amp;TEXT(BN$3,"0"),RawData!$D$1:$O$297,12,FALSE))</f>
        <v>42</v>
      </c>
      <c r="BO17" s="768">
        <f>IF(ISERROR(VLOOKUP($A17&amp;TEXT(BO$3,"0"),RawData!$D$1:$O$297,12,FALSE)),0,VLOOKUP($A17&amp;TEXT(BO$3,"0"),RawData!$D$1:$O$297,12,FALSE))</f>
        <v>46</v>
      </c>
      <c r="BP17" s="768">
        <f>IF(ISERROR(VLOOKUP($A17&amp;TEXT(BP$3,"0"),RawData!$D$1:$O$297,12,FALSE)),0,VLOOKUP($A17&amp;TEXT(BP$3,"0"),RawData!$D$1:$O$297,12,FALSE))</f>
        <v>53</v>
      </c>
      <c r="BQ17" s="768">
        <f>IF(ISERROR(VLOOKUP($A17&amp;TEXT(BQ$3,"0"),RawData!$D$1:$O$297,12,FALSE)),0,VLOOKUP($A17&amp;TEXT(BQ$3,"0"),RawData!$D$1:$O$297,12,FALSE))</f>
        <v>0</v>
      </c>
      <c r="BR17" s="768">
        <f>IF(ISERROR(VLOOKUP($A17&amp;TEXT(BR$3,"0"),RawData!$D$1:$O$297,12,FALSE)),0,VLOOKUP($A17&amp;TEXT(BR$3,"0"),RawData!$D$1:$O$297,12,FALSE))</f>
        <v>0</v>
      </c>
      <c r="BS17" s="768">
        <f>IF(ISERROR(VLOOKUP($A17&amp;TEXT(BS$3,"0"),RawData!$D$1:$O$297,12,FALSE)),0,VLOOKUP($A17&amp;TEXT(BS$3,"0"),RawData!$D$1:$O$297,12,FALSE))</f>
        <v>0</v>
      </c>
      <c r="BT17" s="768">
        <f>IF(ISERROR(VLOOKUP($A17&amp;TEXT(BT$3,"0"),RawData!$D$1:$O$297,12,FALSE)),0,VLOOKUP($A17&amp;TEXT(BT$3,"0"),RawData!$D$1:$O$297,12,FALSE))</f>
        <v>0</v>
      </c>
      <c r="BU17" s="768">
        <f>IF(ISERROR(VLOOKUP($A17&amp;TEXT(BU$3,"0"),RawData!$D$1:$O$297,12,FALSE)),0,VLOOKUP($A17&amp;TEXT(BU$3,"0"),RawData!$D$1:$O$297,12,FALSE))</f>
        <v>0</v>
      </c>
      <c r="BV17" s="768">
        <f>IF(ISERROR(VLOOKUP($A17&amp;TEXT(BV$3,"0"),RawData!$D$1:$O$297,12,FALSE)),0,VLOOKUP($A17&amp;TEXT(BV$3,"0"),RawData!$D$1:$O$297,12,FALSE))</f>
        <v>0</v>
      </c>
      <c r="BW17" s="768">
        <f>IF(ISERROR(VLOOKUP($A17&amp;TEXT(BW$3,"0"),RawData!$D$1:$O$297,12,FALSE)),0,VLOOKUP($A17&amp;TEXT(BW$3,"0"),RawData!$D$1:$O$297,12,FALSE))</f>
        <v>0</v>
      </c>
      <c r="BX17" s="768">
        <f>IF(ISERROR(VLOOKUP($A17&amp;TEXT(BX$3,"0"),RawData!$D$1:$O$297,12,FALSE)),0,VLOOKUP($A17&amp;TEXT(BX$3,"0"),RawData!$D$1:$O$297,12,FALSE))</f>
        <v>0</v>
      </c>
      <c r="BY17" s="768">
        <f>IF(ISERROR(VLOOKUP($A17&amp;TEXT(BY$3,"0"),RawData!$D$1:$O$297,12,FALSE)),0,VLOOKUP($A17&amp;TEXT(BY$3,"0"),RawData!$D$1:$O$297,12,FALSE))</f>
        <v>0</v>
      </c>
      <c r="BZ17" s="768">
        <f>IF(ISERROR(VLOOKUP($A17&amp;TEXT(BZ$3,"0"),RawData!$D$1:$O$297,12,FALSE)),0,VLOOKUP($A17&amp;TEXT(BZ$3,"0"),RawData!$D$1:$O$297,12,FALSE))</f>
        <v>0</v>
      </c>
      <c r="CA17" s="768">
        <f>IF(ISERROR(VLOOKUP($A17&amp;TEXT(CA$3,"0"),RawData!$D$1:$O$297,12,FALSE)),0,VLOOKUP($A17&amp;TEXT(CA$3,"0"),RawData!$D$1:$O$297,12,FALSE))</f>
        <v>0</v>
      </c>
      <c r="CB17" s="768">
        <f>IF(ISERROR(VLOOKUP($A17&amp;TEXT(CB$3,"0"),RawData!$D$1:$O$297,12,FALSE)),0,VLOOKUP($A17&amp;TEXT(CB$3,"0"),RawData!$D$1:$O$297,12,FALSE))</f>
        <v>0</v>
      </c>
      <c r="CC17" s="769">
        <f>IF(ISERROR(VLOOKUP($A17&amp;TEXT(CC$3,"0"),RawData!$D$1:$O$297,12,FALSE)),0,VLOOKUP($A17&amp;TEXT(CC$3,"0"),RawData!$D$1:$O$297,12,FALSE))</f>
        <v>0</v>
      </c>
      <c r="CD17" s="45" t="s">
        <v>4</v>
      </c>
      <c r="CE17" s="46">
        <f t="shared" ref="CE17:CN18" si="122">IF( BM17 &gt; 0, BM17 - AS17, "n/a" )</f>
        <v>38.700000000000003</v>
      </c>
      <c r="CF17" s="46">
        <f t="shared" si="122"/>
        <v>30.8</v>
      </c>
      <c r="CG17" s="46">
        <f t="shared" si="122"/>
        <v>35.9</v>
      </c>
      <c r="CH17" s="46">
        <f t="shared" si="122"/>
        <v>42.7</v>
      </c>
      <c r="CI17" s="46" t="str">
        <f t="shared" si="122"/>
        <v>n/a</v>
      </c>
      <c r="CJ17" s="46" t="str">
        <f t="shared" si="122"/>
        <v>n/a</v>
      </c>
      <c r="CK17" s="46" t="str">
        <f t="shared" si="122"/>
        <v>n/a</v>
      </c>
      <c r="CL17" s="140" t="str">
        <f t="shared" si="122"/>
        <v>n/a</v>
      </c>
      <c r="CM17" s="673" t="str">
        <f t="shared" si="122"/>
        <v>n/a</v>
      </c>
      <c r="CN17" s="46" t="str">
        <f t="shared" si="122"/>
        <v>n/a</v>
      </c>
      <c r="CO17" s="46" t="str">
        <f t="shared" si="88"/>
        <v>n/a</v>
      </c>
      <c r="CP17" s="46" t="str">
        <f t="shared" si="89"/>
        <v>n/a</v>
      </c>
      <c r="CQ17" s="46" t="str">
        <f t="shared" si="90"/>
        <v>n/a</v>
      </c>
      <c r="CR17" s="46" t="str">
        <f t="shared" si="91"/>
        <v>n/a</v>
      </c>
      <c r="CS17" s="46" t="str">
        <f t="shared" si="92"/>
        <v>n/a</v>
      </c>
      <c r="CT17" s="46" t="str">
        <f t="shared" si="93"/>
        <v>n/a</v>
      </c>
      <c r="CU17" s="267" t="str">
        <f t="shared" si="94"/>
        <v>n/a</v>
      </c>
      <c r="CV17" s="228" t="s">
        <v>4</v>
      </c>
      <c r="CW17" s="37">
        <f t="shared" si="6"/>
        <v>11</v>
      </c>
      <c r="CX17" s="37">
        <f t="shared" si="7"/>
        <v>3</v>
      </c>
      <c r="CY17" s="37">
        <f t="shared" si="8"/>
        <v>4</v>
      </c>
      <c r="CZ17" s="37">
        <f t="shared" si="9"/>
        <v>12</v>
      </c>
      <c r="DA17" s="37" t="e">
        <f t="shared" si="10"/>
        <v>#VALUE!</v>
      </c>
      <c r="DB17" s="37" t="e">
        <f t="shared" si="11"/>
        <v>#VALUE!</v>
      </c>
      <c r="DC17" s="37" t="e">
        <f t="shared" si="12"/>
        <v>#VALUE!</v>
      </c>
      <c r="DD17" s="40" t="e">
        <f t="shared" si="13"/>
        <v>#VALUE!</v>
      </c>
      <c r="DE17" s="672" t="e">
        <f t="shared" si="14"/>
        <v>#VALUE!</v>
      </c>
      <c r="DF17" s="37" t="e">
        <f t="shared" si="15"/>
        <v>#VALUE!</v>
      </c>
      <c r="DG17" s="37" t="e">
        <f t="shared" si="16"/>
        <v>#VALUE!</v>
      </c>
      <c r="DH17" s="37" t="e">
        <f t="shared" si="17"/>
        <v>#VALUE!</v>
      </c>
      <c r="DI17" s="37" t="e">
        <f t="shared" si="18"/>
        <v>#VALUE!</v>
      </c>
      <c r="DJ17" s="37" t="e">
        <f t="shared" si="19"/>
        <v>#VALUE!</v>
      </c>
      <c r="DK17" s="37" t="e">
        <f t="shared" si="20"/>
        <v>#VALUE!</v>
      </c>
      <c r="DL17" s="37" t="e">
        <f t="shared" si="21"/>
        <v>#VALUE!</v>
      </c>
      <c r="DM17" s="40" t="e">
        <f t="shared" si="22"/>
        <v>#VALUE!</v>
      </c>
      <c r="DN17" s="381" t="s">
        <v>4</v>
      </c>
      <c r="DO17" s="382">
        <f t="shared" ref="DO17:DX18" si="123">IF( ISERROR(CW17), "n/a", VLOOKUP( CW17, $FQ$4:$FR$23, 2))</f>
        <v>0</v>
      </c>
      <c r="DP17" s="312">
        <f t="shared" si="123"/>
        <v>6</v>
      </c>
      <c r="DQ17" s="312">
        <f t="shared" si="123"/>
        <v>5</v>
      </c>
      <c r="DR17" s="312">
        <f t="shared" si="123"/>
        <v>0</v>
      </c>
      <c r="DS17" s="312" t="str">
        <f t="shared" si="123"/>
        <v>n/a</v>
      </c>
      <c r="DT17" s="312" t="str">
        <f t="shared" si="123"/>
        <v>n/a</v>
      </c>
      <c r="DU17" s="312" t="str">
        <f t="shared" si="123"/>
        <v>n/a</v>
      </c>
      <c r="DV17" s="637" t="str">
        <f t="shared" si="123"/>
        <v>n/a</v>
      </c>
      <c r="DW17" s="636" t="str">
        <f t="shared" si="123"/>
        <v>n/a</v>
      </c>
      <c r="DX17" s="226" t="str">
        <f t="shared" si="123"/>
        <v>n/a</v>
      </c>
      <c r="DY17" s="226" t="str">
        <f t="shared" si="105"/>
        <v>n/a</v>
      </c>
      <c r="DZ17" s="226" t="str">
        <f t="shared" si="106"/>
        <v>n/a</v>
      </c>
      <c r="EA17" s="226" t="str">
        <f t="shared" si="107"/>
        <v>n/a</v>
      </c>
      <c r="EB17" s="226" t="str">
        <f t="shared" si="108"/>
        <v>n/a</v>
      </c>
      <c r="EC17" s="226" t="str">
        <f t="shared" si="109"/>
        <v>n/a</v>
      </c>
      <c r="ED17" s="227" t="str">
        <f t="shared" si="110"/>
        <v>n/a</v>
      </c>
      <c r="EE17" s="631" t="str">
        <f t="shared" si="111"/>
        <v>n/a</v>
      </c>
      <c r="EF17" s="381" t="s">
        <v>4</v>
      </c>
      <c r="EG17" s="526">
        <f>SUM($DO17:DO17)</f>
        <v>0</v>
      </c>
      <c r="EH17" s="527">
        <f>SUM($DO17:DP17)</f>
        <v>6</v>
      </c>
      <c r="EI17" s="527">
        <f>SUM($DO17:DQ17)</f>
        <v>11</v>
      </c>
      <c r="EJ17" s="527">
        <f>SUM($DO17:DR17)</f>
        <v>11</v>
      </c>
      <c r="EK17" s="527">
        <f>SUM($DO17:DS17)</f>
        <v>11</v>
      </c>
      <c r="EL17" s="527">
        <f>SUM($DO17:DT17)</f>
        <v>11</v>
      </c>
      <c r="EM17" s="527">
        <f>SUM($DO17:DU17)</f>
        <v>11</v>
      </c>
      <c r="EN17" s="528">
        <f>SUM($DO17:DV17)</f>
        <v>11</v>
      </c>
      <c r="EO17" s="526">
        <f>SUM($DW17:DW17)</f>
        <v>0</v>
      </c>
      <c r="EP17" s="527">
        <f>SUM($DW17:DX17)</f>
        <v>0</v>
      </c>
      <c r="EQ17" s="527">
        <f>SUM($DW17:DY17)</f>
        <v>0</v>
      </c>
      <c r="ER17" s="527">
        <f>SUM($DW17:DZ17)</f>
        <v>0</v>
      </c>
      <c r="ES17" s="527">
        <f>SUM($DW17:EA17)</f>
        <v>0</v>
      </c>
      <c r="ET17" s="527">
        <f>SUM($DW17:EB17)</f>
        <v>0</v>
      </c>
      <c r="EU17" s="527">
        <f>SUM($DW17:EC17)</f>
        <v>0</v>
      </c>
      <c r="EV17" s="528">
        <f>SUM($DW17:ED17)</f>
        <v>0</v>
      </c>
      <c r="EW17" s="633">
        <f>SUM($DW17:EE17)</f>
        <v>0</v>
      </c>
      <c r="EX17" s="381" t="s">
        <v>4</v>
      </c>
      <c r="EY17" s="36">
        <f t="shared" si="39"/>
        <v>9</v>
      </c>
      <c r="EZ17" s="37">
        <f t="shared" si="40"/>
        <v>7</v>
      </c>
      <c r="FA17" s="37">
        <f t="shared" si="41"/>
        <v>5</v>
      </c>
      <c r="FB17" s="37">
        <f t="shared" si="42"/>
        <v>9</v>
      </c>
      <c r="FC17" s="37">
        <f t="shared" si="43"/>
        <v>10</v>
      </c>
      <c r="FD17" s="37">
        <f t="shared" si="44"/>
        <v>13</v>
      </c>
      <c r="FE17" s="37">
        <f t="shared" si="45"/>
        <v>13</v>
      </c>
      <c r="FF17" s="40">
        <f t="shared" si="46"/>
        <v>13</v>
      </c>
      <c r="FG17" s="36">
        <f t="shared" si="47"/>
        <v>2</v>
      </c>
      <c r="FH17" s="37">
        <f t="shared" si="48"/>
        <v>2</v>
      </c>
      <c r="FI17" s="37">
        <f t="shared" si="49"/>
        <v>2</v>
      </c>
      <c r="FJ17" s="37">
        <f t="shared" si="50"/>
        <v>2</v>
      </c>
      <c r="FK17" s="37">
        <f t="shared" si="51"/>
        <v>2</v>
      </c>
      <c r="FL17" s="37">
        <f t="shared" si="52"/>
        <v>2</v>
      </c>
      <c r="FM17" s="37">
        <f t="shared" si="53"/>
        <v>2</v>
      </c>
      <c r="FN17" s="40">
        <f t="shared" si="54"/>
        <v>2</v>
      </c>
      <c r="FO17" s="638">
        <f t="shared" si="55"/>
        <v>2</v>
      </c>
      <c r="FQ17" s="235">
        <v>14</v>
      </c>
      <c r="FR17" s="235">
        <f t="shared" si="120"/>
        <v>0</v>
      </c>
    </row>
    <row r="18" spans="1:174" ht="15" customHeight="1" thickBot="1" x14ac:dyDescent="0.25">
      <c r="A18" s="212"/>
      <c r="B18" s="561">
        <f ca="1">VLOOKUP($A18,RawData!$X:$AQ,9,FALSE)</f>
        <v>0</v>
      </c>
      <c r="C18" s="477">
        <f>IF(ISERROR(VLOOKUP($A18&amp;TEXT(C$3,"0"),RawData!$D$1:$P$436,13,FALSE)),0,VLOOKUP($A18&amp;TEXT(C$3,"0"),RawData!$D$1:$P$436,13,FALSE))</f>
        <v>0</v>
      </c>
      <c r="D18" s="336">
        <f>IF(ISERROR(VLOOKUP($A18&amp;TEXT(D$3,"0"),RawData!$D$1:$P$436,13,FALSE)),0,VLOOKUP($A18&amp;TEXT(D$3,"0"),RawData!$D$1:$P$436,13,FALSE))</f>
        <v>0</v>
      </c>
      <c r="E18" s="336">
        <f>IF(ISERROR(VLOOKUP($A18&amp;TEXT(E$3,"0"),RawData!$D$1:$P$436,13,FALSE)),0,VLOOKUP($A18&amp;TEXT(E$3,"0"),RawData!$D$1:$P$436,13,FALSE))</f>
        <v>0</v>
      </c>
      <c r="F18" s="336">
        <f>IF(ISERROR(VLOOKUP($A18&amp;TEXT(F$3,"0"),RawData!$D$1:$P$436,13,FALSE)),0,VLOOKUP($A18&amp;TEXT(F$3,"0"),RawData!$D$1:$P$436,13,FALSE))</f>
        <v>0</v>
      </c>
      <c r="G18" s="336">
        <f>IF(ISERROR(VLOOKUP($A18&amp;TEXT(G$3,"0"),RawData!$D$1:$P$436,13,FALSE)),0,VLOOKUP($A18&amp;TEXT(G$3,"0"),RawData!$D$1:$P$436,13,FALSE))</f>
        <v>0</v>
      </c>
      <c r="H18" s="336">
        <f>IF(ISERROR(VLOOKUP($A18&amp;TEXT(H$3,"0"),RawData!$D$1:$P$436,13,FALSE)),0,VLOOKUP($A18&amp;TEXT(H$3,"0"),RawData!$D$1:$P$436,13,FALSE))</f>
        <v>0</v>
      </c>
      <c r="I18" s="336">
        <f>IF(ISERROR(VLOOKUP($A18&amp;TEXT(I$3,"0"),RawData!$D$1:$P$436,13,FALSE)),0,VLOOKUP($A18&amp;TEXT(I$3,"0"),RawData!$D$1:$P$436,13,FALSE))</f>
        <v>0</v>
      </c>
      <c r="J18" s="336">
        <f>IF(ISERROR(VLOOKUP($A18&amp;TEXT(J$3,"0"),RawData!$D$1:$P$436,13,FALSE)),0,VLOOKUP($A18&amp;TEXT(J$3,"0"),RawData!$D$1:$P$436,13,FALSE))</f>
        <v>0</v>
      </c>
      <c r="K18" s="768">
        <f>IF(ISERROR(VLOOKUP($A18&amp;TEXT(K$3,"0"),RawData!$D$1:$P$436,13,FALSE)),0,VLOOKUP($A18&amp;TEXT(K$3,"0"),RawData!$D$1:$P$436,13,FALSE))</f>
        <v>0</v>
      </c>
      <c r="L18" s="768">
        <f>IF(ISERROR(VLOOKUP($A18&amp;TEXT(L$3,"0"),RawData!$D$1:$P$436,13,FALSE)),0,VLOOKUP($A18&amp;TEXT(L$3,"0"),RawData!$D$1:$P$436,13,FALSE))</f>
        <v>0</v>
      </c>
      <c r="M18" s="768">
        <f>IF(ISERROR(VLOOKUP($A18&amp;TEXT(M$3,"0"),RawData!$D$1:$P$436,13,FALSE)),0,VLOOKUP($A18&amp;TEXT(M$3,"0"),RawData!$D$1:$P$436,13,FALSE))</f>
        <v>0</v>
      </c>
      <c r="N18" s="768">
        <f>IF(ISERROR(VLOOKUP($A18&amp;TEXT(N$3,"0"),RawData!$D$1:$P$436,13,FALSE)),0,VLOOKUP($A18&amp;TEXT(N$3,"0"),RawData!$D$1:$P$436,13,FALSE))</f>
        <v>0</v>
      </c>
      <c r="O18" s="768">
        <f>IF(ISERROR(VLOOKUP($A18&amp;TEXT(O$3,"0"),RawData!$D$1:$P$436,13,FALSE)),0,VLOOKUP($A18&amp;TEXT(O$3,"0"),RawData!$D$1:$P$436,13,FALSE))</f>
        <v>0</v>
      </c>
      <c r="P18" s="768">
        <f>IF(ISERROR(VLOOKUP($A18&amp;TEXT(P$3,"0"),RawData!$D$1:$P$436,13,FALSE)),0,VLOOKUP($A18&amp;TEXT(P$3,"0"),RawData!$D$1:$P$436,13,FALSE))</f>
        <v>0</v>
      </c>
      <c r="Q18" s="768">
        <f>IF(ISERROR(VLOOKUP($A18&amp;TEXT(Q$3,"0"),RawData!$D$1:$P$436,13,FALSE)),0,VLOOKUP($A18&amp;TEXT(Q$3,"0"),RawData!$D$1:$P$436,13,FALSE))</f>
        <v>0</v>
      </c>
      <c r="R18" s="768">
        <f>IF(ISERROR(VLOOKUP($A18&amp;TEXT(R$3,"0"),RawData!$D$1:$P$436,13,FALSE)),0,VLOOKUP($A18&amp;TEXT(R$3,"0"),RawData!$D$1:$P$436,13,FALSE))</f>
        <v>0</v>
      </c>
      <c r="S18" s="14">
        <f>IF(ISERROR(VLOOKUP($A18&amp;TEXT(S$3,"0"),RawData!$D$1:$P$436,13,FALSE)),0,VLOOKUP($A18&amp;TEXT(S$3,"0"),RawData!$D$1:$P$436,13,FALSE))</f>
        <v>0</v>
      </c>
      <c r="T18" s="36"/>
      <c r="U18" s="37"/>
      <c r="V18" s="37"/>
      <c r="W18" s="40"/>
      <c r="X18" s="13">
        <f>COUNTIF(C18:S18,"&gt;" &amp; 0)</f>
        <v>0</v>
      </c>
      <c r="Y18" s="38">
        <f>COUNTIF(C18:S18,"&gt;" &amp; 0) - COUNTIF(T18:W18,"&lt;" &amp; 0)</f>
        <v>0</v>
      </c>
      <c r="Z18" s="54">
        <f ca="1">B18</f>
        <v>0</v>
      </c>
      <c r="AA18" s="813">
        <f ca="1">Z18</f>
        <v>0</v>
      </c>
      <c r="AB18" s="55">
        <f ca="1">AA18</f>
        <v>0</v>
      </c>
      <c r="AC18" s="55"/>
      <c r="AD18" s="55"/>
      <c r="AE18" s="55"/>
      <c r="AF18" s="55"/>
      <c r="AG18" s="675"/>
      <c r="AH18" s="674"/>
      <c r="AI18" s="674"/>
      <c r="AJ18" s="52"/>
      <c r="AK18" s="52"/>
      <c r="AL18" s="52"/>
      <c r="AM18" s="52"/>
      <c r="AN18" s="52"/>
      <c r="AO18" s="52"/>
      <c r="AP18" s="52"/>
      <c r="AQ18" s="52"/>
      <c r="AR18" s="137"/>
      <c r="AS18" s="382">
        <f t="shared" ca="1" si="121"/>
        <v>-35</v>
      </c>
      <c r="AT18" s="234">
        <f t="shared" ca="1" si="121"/>
        <v>-35</v>
      </c>
      <c r="AU18" s="234">
        <f t="shared" ca="1" si="121"/>
        <v>-35</v>
      </c>
      <c r="AV18" s="234">
        <f t="shared" si="121"/>
        <v>-35</v>
      </c>
      <c r="AW18" s="234">
        <f t="shared" si="121"/>
        <v>-35</v>
      </c>
      <c r="AX18" s="234">
        <f t="shared" si="121"/>
        <v>-35</v>
      </c>
      <c r="AY18" s="234">
        <f t="shared" si="121"/>
        <v>-35</v>
      </c>
      <c r="AZ18" s="234">
        <f t="shared" si="121"/>
        <v>-35</v>
      </c>
      <c r="BA18" s="234">
        <f t="shared" si="121"/>
        <v>-35</v>
      </c>
      <c r="BB18" s="234">
        <f t="shared" si="121"/>
        <v>-35</v>
      </c>
      <c r="BC18" s="234">
        <f t="shared" si="69"/>
        <v>-35</v>
      </c>
      <c r="BD18" s="234">
        <f t="shared" si="70"/>
        <v>-35</v>
      </c>
      <c r="BE18" s="234">
        <f t="shared" si="71"/>
        <v>-35</v>
      </c>
      <c r="BF18" s="234">
        <f t="shared" si="72"/>
        <v>-35</v>
      </c>
      <c r="BG18" s="234">
        <f t="shared" si="73"/>
        <v>-35</v>
      </c>
      <c r="BH18" s="234">
        <f t="shared" si="74"/>
        <v>-35</v>
      </c>
      <c r="BI18" s="234">
        <f t="shared" si="75"/>
        <v>-35</v>
      </c>
      <c r="BJ18" s="234">
        <f t="shared" si="76"/>
        <v>-35</v>
      </c>
      <c r="BK18" s="385">
        <f t="shared" si="77"/>
        <v>-35</v>
      </c>
      <c r="BL18" s="45" t="s">
        <v>4</v>
      </c>
      <c r="BM18" s="768">
        <f>IF(ISERROR(VLOOKUP($A18&amp;TEXT(BM$3,"0"),RawData!$D$1:$O$297,12,FALSE)),0,VLOOKUP($A18&amp;TEXT(BM$3,"0"),RawData!$D$1:$O$297,12,FALSE))</f>
        <v>0</v>
      </c>
      <c r="BN18" s="768">
        <f>IF(ISERROR(VLOOKUP($A18&amp;TEXT(BN$3,"0"),RawData!$D$1:$O$297,12,FALSE)),0,VLOOKUP($A18&amp;TEXT(BN$3,"0"),RawData!$D$1:$O$297,12,FALSE))</f>
        <v>0</v>
      </c>
      <c r="BO18" s="768">
        <f>IF(ISERROR(VLOOKUP($A18&amp;TEXT(BO$3,"0"),RawData!$D$1:$O$297,12,FALSE)),0,VLOOKUP($A18&amp;TEXT(BO$3,"0"),RawData!$D$1:$O$297,12,FALSE))</f>
        <v>0</v>
      </c>
      <c r="BP18" s="768">
        <f>IF(ISERROR(VLOOKUP($A18&amp;TEXT(BP$3,"0"),RawData!$D$1:$O$297,12,FALSE)),0,VLOOKUP($A18&amp;TEXT(BP$3,"0"),RawData!$D$1:$O$297,12,FALSE))</f>
        <v>0</v>
      </c>
      <c r="BQ18" s="768">
        <f>IF(ISERROR(VLOOKUP($A18&amp;TEXT(BQ$3,"0"),RawData!$D$1:$O$297,12,FALSE)),0,VLOOKUP($A18&amp;TEXT(BQ$3,"0"),RawData!$D$1:$O$297,12,FALSE))</f>
        <v>0</v>
      </c>
      <c r="BR18" s="768">
        <f>IF(ISERROR(VLOOKUP($A18&amp;TEXT(BR$3,"0"),RawData!$D$1:$O$297,12,FALSE)),0,VLOOKUP($A18&amp;TEXT(BR$3,"0"),RawData!$D$1:$O$297,12,FALSE))</f>
        <v>0</v>
      </c>
      <c r="BS18" s="768">
        <f>IF(ISERROR(VLOOKUP($A18&amp;TEXT(BS$3,"0"),RawData!$D$1:$O$297,12,FALSE)),0,VLOOKUP($A18&amp;TEXT(BS$3,"0"),RawData!$D$1:$O$297,12,FALSE))</f>
        <v>0</v>
      </c>
      <c r="BT18" s="768">
        <f>IF(ISERROR(VLOOKUP($A18&amp;TEXT(BT$3,"0"),RawData!$D$1:$O$297,12,FALSE)),0,VLOOKUP($A18&amp;TEXT(BT$3,"0"),RawData!$D$1:$O$297,12,FALSE))</f>
        <v>0</v>
      </c>
      <c r="BU18" s="768">
        <f>IF(ISERROR(VLOOKUP($A18&amp;TEXT(BU$3,"0"),RawData!$D$1:$O$297,12,FALSE)),0,VLOOKUP($A18&amp;TEXT(BU$3,"0"),RawData!$D$1:$O$297,12,FALSE))</f>
        <v>0</v>
      </c>
      <c r="BV18" s="768">
        <f>IF(ISERROR(VLOOKUP($A18&amp;TEXT(BV$3,"0"),RawData!$D$1:$O$297,12,FALSE)),0,VLOOKUP($A18&amp;TEXT(BV$3,"0"),RawData!$D$1:$O$297,12,FALSE))</f>
        <v>0</v>
      </c>
      <c r="BW18" s="768">
        <f>IF(ISERROR(VLOOKUP($A18&amp;TEXT(BW$3,"0"),RawData!$D$1:$O$297,12,FALSE)),0,VLOOKUP($A18&amp;TEXT(BW$3,"0"),RawData!$D$1:$O$297,12,FALSE))</f>
        <v>0</v>
      </c>
      <c r="BX18" s="768">
        <f>IF(ISERROR(VLOOKUP($A18&amp;TEXT(BX$3,"0"),RawData!$D$1:$O$297,12,FALSE)),0,VLOOKUP($A18&amp;TEXT(BX$3,"0"),RawData!$D$1:$O$297,12,FALSE))</f>
        <v>0</v>
      </c>
      <c r="BY18" s="768">
        <f>IF(ISERROR(VLOOKUP($A18&amp;TEXT(BY$3,"0"),RawData!$D$1:$O$297,12,FALSE)),0,VLOOKUP($A18&amp;TEXT(BY$3,"0"),RawData!$D$1:$O$297,12,FALSE))</f>
        <v>0</v>
      </c>
      <c r="BZ18" s="768">
        <f>IF(ISERROR(VLOOKUP($A18&amp;TEXT(BZ$3,"0"),RawData!$D$1:$O$297,12,FALSE)),0,VLOOKUP($A18&amp;TEXT(BZ$3,"0"),RawData!$D$1:$O$297,12,FALSE))</f>
        <v>0</v>
      </c>
      <c r="CA18" s="768">
        <f>IF(ISERROR(VLOOKUP($A18&amp;TEXT(CA$3,"0"),RawData!$D$1:$O$297,12,FALSE)),0,VLOOKUP($A18&amp;TEXT(CA$3,"0"),RawData!$D$1:$O$297,12,FALSE))</f>
        <v>0</v>
      </c>
      <c r="CB18" s="768">
        <f>IF(ISERROR(VLOOKUP($A18&amp;TEXT(CB$3,"0"),RawData!$D$1:$O$297,12,FALSE)),0,VLOOKUP($A18&amp;TEXT(CB$3,"0"),RawData!$D$1:$O$297,12,FALSE))</f>
        <v>0</v>
      </c>
      <c r="CC18" s="769">
        <f>IF(ISERROR(VLOOKUP($A18&amp;TEXT(CC$3,"0"),RawData!$D$1:$O$297,12,FALSE)),0,VLOOKUP($A18&amp;TEXT(CC$3,"0"),RawData!$D$1:$O$297,12,FALSE))</f>
        <v>0</v>
      </c>
      <c r="CD18" s="45" t="s">
        <v>4</v>
      </c>
      <c r="CE18" s="46" t="str">
        <f t="shared" si="122"/>
        <v>n/a</v>
      </c>
      <c r="CF18" s="46" t="str">
        <f t="shared" si="122"/>
        <v>n/a</v>
      </c>
      <c r="CG18" s="46" t="str">
        <f t="shared" si="122"/>
        <v>n/a</v>
      </c>
      <c r="CH18" s="46" t="str">
        <f t="shared" si="122"/>
        <v>n/a</v>
      </c>
      <c r="CI18" s="46" t="str">
        <f t="shared" si="122"/>
        <v>n/a</v>
      </c>
      <c r="CJ18" s="46" t="str">
        <f t="shared" si="122"/>
        <v>n/a</v>
      </c>
      <c r="CK18" s="46" t="str">
        <f t="shared" si="122"/>
        <v>n/a</v>
      </c>
      <c r="CL18" s="140" t="str">
        <f t="shared" si="122"/>
        <v>n/a</v>
      </c>
      <c r="CM18" s="673" t="str">
        <f t="shared" si="122"/>
        <v>n/a</v>
      </c>
      <c r="CN18" s="46" t="str">
        <f t="shared" si="122"/>
        <v>n/a</v>
      </c>
      <c r="CO18" s="46" t="str">
        <f t="shared" si="88"/>
        <v>n/a</v>
      </c>
      <c r="CP18" s="46" t="str">
        <f t="shared" si="89"/>
        <v>n/a</v>
      </c>
      <c r="CQ18" s="46" t="str">
        <f t="shared" si="90"/>
        <v>n/a</v>
      </c>
      <c r="CR18" s="46" t="str">
        <f t="shared" si="91"/>
        <v>n/a</v>
      </c>
      <c r="CS18" s="46" t="str">
        <f t="shared" si="92"/>
        <v>n/a</v>
      </c>
      <c r="CT18" s="46" t="str">
        <f t="shared" si="93"/>
        <v>n/a</v>
      </c>
      <c r="CU18" s="267" t="str">
        <f t="shared" si="94"/>
        <v>n/a</v>
      </c>
      <c r="CV18" s="228" t="s">
        <v>4</v>
      </c>
      <c r="CW18" s="37" t="e">
        <f t="shared" si="6"/>
        <v>#VALUE!</v>
      </c>
      <c r="CX18" s="37" t="e">
        <f t="shared" si="7"/>
        <v>#VALUE!</v>
      </c>
      <c r="CY18" s="37" t="e">
        <f t="shared" si="8"/>
        <v>#VALUE!</v>
      </c>
      <c r="CZ18" s="37" t="e">
        <f t="shared" si="9"/>
        <v>#VALUE!</v>
      </c>
      <c r="DA18" s="37" t="e">
        <f t="shared" si="10"/>
        <v>#VALUE!</v>
      </c>
      <c r="DB18" s="37" t="e">
        <f t="shared" si="11"/>
        <v>#VALUE!</v>
      </c>
      <c r="DC18" s="37" t="e">
        <f t="shared" si="12"/>
        <v>#VALUE!</v>
      </c>
      <c r="DD18" s="40" t="e">
        <f t="shared" si="13"/>
        <v>#VALUE!</v>
      </c>
      <c r="DE18" s="672" t="e">
        <f t="shared" si="14"/>
        <v>#VALUE!</v>
      </c>
      <c r="DF18" s="37" t="e">
        <f t="shared" si="15"/>
        <v>#VALUE!</v>
      </c>
      <c r="DG18" s="37" t="e">
        <f t="shared" si="16"/>
        <v>#VALUE!</v>
      </c>
      <c r="DH18" s="37" t="e">
        <f t="shared" si="17"/>
        <v>#VALUE!</v>
      </c>
      <c r="DI18" s="37" t="e">
        <f t="shared" si="18"/>
        <v>#VALUE!</v>
      </c>
      <c r="DJ18" s="37" t="e">
        <f t="shared" si="19"/>
        <v>#VALUE!</v>
      </c>
      <c r="DK18" s="37" t="e">
        <f t="shared" si="20"/>
        <v>#VALUE!</v>
      </c>
      <c r="DL18" s="37" t="e">
        <f t="shared" si="21"/>
        <v>#VALUE!</v>
      </c>
      <c r="DM18" s="40" t="e">
        <f t="shared" si="22"/>
        <v>#VALUE!</v>
      </c>
      <c r="DN18" s="381" t="s">
        <v>4</v>
      </c>
      <c r="DO18" s="382" t="str">
        <f t="shared" si="123"/>
        <v>n/a</v>
      </c>
      <c r="DP18" s="312" t="str">
        <f t="shared" si="123"/>
        <v>n/a</v>
      </c>
      <c r="DQ18" s="312" t="str">
        <f t="shared" si="123"/>
        <v>n/a</v>
      </c>
      <c r="DR18" s="312" t="str">
        <f t="shared" si="123"/>
        <v>n/a</v>
      </c>
      <c r="DS18" s="312" t="str">
        <f t="shared" si="123"/>
        <v>n/a</v>
      </c>
      <c r="DT18" s="312" t="str">
        <f t="shared" si="123"/>
        <v>n/a</v>
      </c>
      <c r="DU18" s="312" t="str">
        <f t="shared" si="123"/>
        <v>n/a</v>
      </c>
      <c r="DV18" s="637" t="str">
        <f t="shared" si="123"/>
        <v>n/a</v>
      </c>
      <c r="DW18" s="636" t="str">
        <f t="shared" si="123"/>
        <v>n/a</v>
      </c>
      <c r="DX18" s="226" t="str">
        <f t="shared" si="123"/>
        <v>n/a</v>
      </c>
      <c r="DY18" s="226" t="str">
        <f t="shared" si="105"/>
        <v>n/a</v>
      </c>
      <c r="DZ18" s="226" t="str">
        <f t="shared" si="106"/>
        <v>n/a</v>
      </c>
      <c r="EA18" s="226" t="str">
        <f t="shared" si="107"/>
        <v>n/a</v>
      </c>
      <c r="EB18" s="226" t="str">
        <f t="shared" si="108"/>
        <v>n/a</v>
      </c>
      <c r="EC18" s="226" t="str">
        <f t="shared" si="109"/>
        <v>n/a</v>
      </c>
      <c r="ED18" s="227" t="str">
        <f t="shared" si="110"/>
        <v>n/a</v>
      </c>
      <c r="EE18" s="631" t="str">
        <f t="shared" si="111"/>
        <v>n/a</v>
      </c>
      <c r="EF18" s="381" t="s">
        <v>4</v>
      </c>
      <c r="EG18" s="526">
        <f>SUM($DO18:DO18)</f>
        <v>0</v>
      </c>
      <c r="EH18" s="527">
        <f>SUM($DO18:DP18)</f>
        <v>0</v>
      </c>
      <c r="EI18" s="527">
        <f>SUM($DO18:DQ18)</f>
        <v>0</v>
      </c>
      <c r="EJ18" s="527">
        <f>SUM($DO18:DR18)</f>
        <v>0</v>
      </c>
      <c r="EK18" s="527">
        <f>SUM($DO18:DS18)</f>
        <v>0</v>
      </c>
      <c r="EL18" s="527">
        <f>SUM($DO18:DT18)</f>
        <v>0</v>
      </c>
      <c r="EM18" s="527">
        <f>SUM($DO18:DU18)</f>
        <v>0</v>
      </c>
      <c r="EN18" s="528">
        <f>SUM($DO18:DV18)</f>
        <v>0</v>
      </c>
      <c r="EO18" s="526">
        <f>SUM($DW18:DW18)</f>
        <v>0</v>
      </c>
      <c r="EP18" s="527">
        <f>SUM($DW18:DX18)</f>
        <v>0</v>
      </c>
      <c r="EQ18" s="527">
        <f>SUM($DW18:DY18)</f>
        <v>0</v>
      </c>
      <c r="ER18" s="527">
        <f>SUM($DW18:DZ18)</f>
        <v>0</v>
      </c>
      <c r="ES18" s="527">
        <f>SUM($DW18:EA18)</f>
        <v>0</v>
      </c>
      <c r="ET18" s="527">
        <f>SUM($DW18:EB18)</f>
        <v>0</v>
      </c>
      <c r="EU18" s="527">
        <f>SUM($DW18:EC18)</f>
        <v>0</v>
      </c>
      <c r="EV18" s="528">
        <f>SUM($DW18:ED18)</f>
        <v>0</v>
      </c>
      <c r="EW18" s="633">
        <f>SUM($DW18:EE18)</f>
        <v>0</v>
      </c>
      <c r="EX18" s="381" t="s">
        <v>4</v>
      </c>
      <c r="EY18" s="36">
        <f t="shared" si="39"/>
        <v>9</v>
      </c>
      <c r="EZ18" s="37">
        <f t="shared" si="40"/>
        <v>12</v>
      </c>
      <c r="FA18" s="37">
        <f t="shared" si="41"/>
        <v>13</v>
      </c>
      <c r="FB18" s="37">
        <f t="shared" si="42"/>
        <v>14</v>
      </c>
      <c r="FC18" s="37">
        <f t="shared" si="43"/>
        <v>14</v>
      </c>
      <c r="FD18" s="37">
        <f t="shared" si="44"/>
        <v>14</v>
      </c>
      <c r="FE18" s="37">
        <f t="shared" si="45"/>
        <v>14</v>
      </c>
      <c r="FF18" s="40">
        <f t="shared" si="46"/>
        <v>14</v>
      </c>
      <c r="FG18" s="36">
        <f t="shared" si="47"/>
        <v>2</v>
      </c>
      <c r="FH18" s="37">
        <f t="shared" si="48"/>
        <v>2</v>
      </c>
      <c r="FI18" s="37">
        <f t="shared" si="49"/>
        <v>2</v>
      </c>
      <c r="FJ18" s="37">
        <f t="shared" si="50"/>
        <v>2</v>
      </c>
      <c r="FK18" s="37">
        <f t="shared" si="51"/>
        <v>2</v>
      </c>
      <c r="FL18" s="37">
        <f t="shared" si="52"/>
        <v>2</v>
      </c>
      <c r="FM18" s="37">
        <f t="shared" si="53"/>
        <v>2</v>
      </c>
      <c r="FN18" s="40">
        <f t="shared" si="54"/>
        <v>2</v>
      </c>
      <c r="FO18" s="638">
        <f t="shared" si="55"/>
        <v>2</v>
      </c>
      <c r="FQ18" s="235">
        <v>15</v>
      </c>
      <c r="FR18" s="235">
        <f t="shared" si="120"/>
        <v>0</v>
      </c>
    </row>
    <row r="19" spans="1:174" ht="13.5" thickBot="1" x14ac:dyDescent="0.25">
      <c r="A19" s="11"/>
      <c r="B19" s="561">
        <f ca="1">VLOOKUP($A19,RawData!$X:$AQ,9,FALSE)</f>
        <v>0</v>
      </c>
      <c r="C19" s="13">
        <f>IF(ISERROR(VLOOKUP($A19&amp;TEXT(C$3,"0"),RawData!$D$1:$P$436,13,FALSE)),0,VLOOKUP($A19&amp;TEXT(C$3,"0"),RawData!$D$1:$P$436,13,FALSE))</f>
        <v>0</v>
      </c>
      <c r="D19" s="556">
        <f>IF(ISERROR(VLOOKUP($A19&amp;TEXT(D$3,"0"),RawData!$D$1:$P$436,13,FALSE)),0,VLOOKUP($A19&amp;TEXT(D$3,"0"),RawData!$D$1:$P$436,13,FALSE))</f>
        <v>0</v>
      </c>
      <c r="E19" s="556">
        <f>IF(ISERROR(VLOOKUP($A19&amp;TEXT(E$3,"0"),RawData!$D$1:$P$436,13,FALSE)),0,VLOOKUP($A19&amp;TEXT(E$3,"0"),RawData!$D$1:$P$436,13,FALSE))</f>
        <v>0</v>
      </c>
      <c r="F19" s="556">
        <f>IF(ISERROR(VLOOKUP($A19&amp;TEXT(F$3,"0"),RawData!$D$1:$P$436,13,FALSE)),0,VLOOKUP($A19&amp;TEXT(F$3,"0"),RawData!$D$1:$P$436,13,FALSE))</f>
        <v>0</v>
      </c>
      <c r="G19" s="556">
        <f>IF(ISERROR(VLOOKUP($A19&amp;TEXT(G$3,"0"),RawData!$D$1:$P$436,13,FALSE)),0,VLOOKUP($A19&amp;TEXT(G$3,"0"),RawData!$D$1:$P$436,13,FALSE))</f>
        <v>0</v>
      </c>
      <c r="H19" s="556">
        <f>IF(ISERROR(VLOOKUP($A19&amp;TEXT(H$3,"0"),RawData!$D$1:$P$436,13,FALSE)),0,VLOOKUP($A19&amp;TEXT(H$3,"0"),RawData!$D$1:$P$436,13,FALSE))</f>
        <v>0</v>
      </c>
      <c r="I19" s="556">
        <f>IF(ISERROR(VLOOKUP($A19&amp;TEXT(I$3,"0"),RawData!$D$1:$P$436,13,FALSE)),0,VLOOKUP($A19&amp;TEXT(I$3,"0"),RawData!$D$1:$P$436,13,FALSE))</f>
        <v>0</v>
      </c>
      <c r="J19" s="556">
        <f>IF(ISERROR(VLOOKUP($A19&amp;TEXT(J$3,"0"),RawData!$D$1:$P$436,13,FALSE)),0,VLOOKUP($A19&amp;TEXT(J$3,"0"),RawData!$D$1:$P$436,13,FALSE))</f>
        <v>0</v>
      </c>
      <c r="K19" s="556">
        <f>IF(ISERROR(VLOOKUP($A19&amp;TEXT(K$3,"0"),RawData!$D$1:$P$436,13,FALSE)),0,VLOOKUP($A19&amp;TEXT(K$3,"0"),RawData!$D$1:$P$436,13,FALSE))</f>
        <v>0</v>
      </c>
      <c r="L19" s="556">
        <f>IF(ISERROR(VLOOKUP($A19&amp;TEXT(L$3,"0"),RawData!$D$1:$P$436,13,FALSE)),0,VLOOKUP($A19&amp;TEXT(L$3,"0"),RawData!$D$1:$P$436,13,FALSE))</f>
        <v>0</v>
      </c>
      <c r="M19" s="556">
        <f>IF(ISERROR(VLOOKUP($A19&amp;TEXT(M$3,"0"),RawData!$D$1:$P$436,13,FALSE)),0,VLOOKUP($A19&amp;TEXT(M$3,"0"),RawData!$D$1:$P$436,13,FALSE))</f>
        <v>0</v>
      </c>
      <c r="N19" s="556">
        <f>IF(ISERROR(VLOOKUP($A19&amp;TEXT(N$3,"0"),RawData!$D$1:$P$436,13,FALSE)),0,VLOOKUP($A19&amp;TEXT(N$3,"0"),RawData!$D$1:$P$436,13,FALSE))</f>
        <v>0</v>
      </c>
      <c r="O19" s="556">
        <f>IF(ISERROR(VLOOKUP($A19&amp;TEXT(O$3,"0"),RawData!$D$1:$P$436,13,FALSE)),0,VLOOKUP($A19&amp;TEXT(O$3,"0"),RawData!$D$1:$P$436,13,FALSE))</f>
        <v>0</v>
      </c>
      <c r="P19" s="556">
        <f>IF(ISERROR(VLOOKUP($A19&amp;TEXT(P$3,"0"),RawData!$D$1:$P$436,13,FALSE)),0,VLOOKUP($A19&amp;TEXT(P$3,"0"),RawData!$D$1:$P$436,13,FALSE))</f>
        <v>0</v>
      </c>
      <c r="Q19" s="556">
        <f>IF(ISERROR(VLOOKUP($A19&amp;TEXT(Q$3,"0"),RawData!$D$1:$P$436,13,FALSE)),0,VLOOKUP($A19&amp;TEXT(Q$3,"0"),RawData!$D$1:$P$436,13,FALSE))</f>
        <v>0</v>
      </c>
      <c r="R19" s="556">
        <f>IF(ISERROR(VLOOKUP($A19&amp;TEXT(R$3,"0"),RawData!$D$1:$P$436,13,FALSE)),0,VLOOKUP($A19&amp;TEXT(R$3,"0"),RawData!$D$1:$P$436,13,FALSE))</f>
        <v>0</v>
      </c>
      <c r="S19" s="14">
        <f>IF(ISERROR(VLOOKUP($A19&amp;TEXT(S$3,"0"),RawData!$D$1:$P$436,13,FALSE)),0,VLOOKUP($A19&amp;TEXT(S$3,"0"),RawData!$D$1:$P$436,13,FALSE))</f>
        <v>0</v>
      </c>
      <c r="T19" s="36"/>
      <c r="U19" s="37"/>
      <c r="V19" s="37"/>
      <c r="W19" s="40"/>
      <c r="X19" s="13">
        <f t="shared" si="56"/>
        <v>0</v>
      </c>
      <c r="Y19" s="38">
        <f t="shared" si="57"/>
        <v>0</v>
      </c>
      <c r="Z19" s="54">
        <f t="shared" ca="1" si="58"/>
        <v>0</v>
      </c>
      <c r="AA19" s="55">
        <f t="shared" ca="1" si="113"/>
        <v>0</v>
      </c>
      <c r="AB19" s="55">
        <f ca="1">AA19</f>
        <v>0</v>
      </c>
      <c r="AC19" s="55"/>
      <c r="AD19" s="55"/>
      <c r="AE19" s="55"/>
      <c r="AF19" s="55"/>
      <c r="AG19" s="809"/>
      <c r="AH19" s="674"/>
      <c r="AI19" s="674"/>
      <c r="AJ19" s="52"/>
      <c r="AK19" s="52"/>
      <c r="AL19" s="52"/>
      <c r="AM19" s="52"/>
      <c r="AN19" s="52"/>
      <c r="AO19" s="52"/>
      <c r="AP19" s="52"/>
      <c r="AQ19" s="52"/>
      <c r="AR19" s="137"/>
      <c r="AS19" s="382">
        <f t="shared" ca="1" si="59"/>
        <v>-35</v>
      </c>
      <c r="AT19" s="234">
        <f t="shared" ca="1" si="60"/>
        <v>-35</v>
      </c>
      <c r="AU19" s="234">
        <f t="shared" ca="1" si="61"/>
        <v>-35</v>
      </c>
      <c r="AV19" s="234">
        <f t="shared" si="62"/>
        <v>-35</v>
      </c>
      <c r="AW19" s="234">
        <f t="shared" si="63"/>
        <v>-35</v>
      </c>
      <c r="AX19" s="234">
        <f t="shared" si="64"/>
        <v>-35</v>
      </c>
      <c r="AY19" s="234">
        <f t="shared" si="65"/>
        <v>-35</v>
      </c>
      <c r="AZ19" s="234">
        <f t="shared" si="66"/>
        <v>-35</v>
      </c>
      <c r="BA19" s="234">
        <f t="shared" si="67"/>
        <v>-35</v>
      </c>
      <c r="BB19" s="234">
        <f t="shared" si="68"/>
        <v>-35</v>
      </c>
      <c r="BC19" s="234">
        <f t="shared" si="69"/>
        <v>-35</v>
      </c>
      <c r="BD19" s="234">
        <f t="shared" si="70"/>
        <v>-35</v>
      </c>
      <c r="BE19" s="234">
        <f t="shared" si="71"/>
        <v>-35</v>
      </c>
      <c r="BF19" s="234">
        <f t="shared" si="72"/>
        <v>-35</v>
      </c>
      <c r="BG19" s="234">
        <f t="shared" si="73"/>
        <v>-35</v>
      </c>
      <c r="BH19" s="234">
        <f t="shared" si="74"/>
        <v>-35</v>
      </c>
      <c r="BI19" s="234">
        <f t="shared" si="75"/>
        <v>-35</v>
      </c>
      <c r="BJ19" s="234">
        <f t="shared" si="76"/>
        <v>-35</v>
      </c>
      <c r="BK19" s="385">
        <f t="shared" si="77"/>
        <v>-35</v>
      </c>
      <c r="BL19" s="45" t="s">
        <v>4</v>
      </c>
      <c r="BM19" s="768">
        <f>IF(ISERROR(VLOOKUP($A19&amp;TEXT(BM$3,"0"),RawData!$D$1:$O$297,12,FALSE)),0,VLOOKUP($A19&amp;TEXT(BM$3,"0"),RawData!$D$1:$O$297,12,FALSE))</f>
        <v>0</v>
      </c>
      <c r="BN19" s="768">
        <f>IF(ISERROR(VLOOKUP($A19&amp;TEXT(BN$3,"0"),RawData!$D$1:$O$297,12,FALSE)),0,VLOOKUP($A19&amp;TEXT(BN$3,"0"),RawData!$D$1:$O$297,12,FALSE))</f>
        <v>0</v>
      </c>
      <c r="BO19" s="768">
        <f>IF(ISERROR(VLOOKUP($A19&amp;TEXT(BO$3,"0"),RawData!$D$1:$O$297,12,FALSE)),0,VLOOKUP($A19&amp;TEXT(BO$3,"0"),RawData!$D$1:$O$297,12,FALSE))</f>
        <v>0</v>
      </c>
      <c r="BP19" s="768">
        <f>IF(ISERROR(VLOOKUP($A19&amp;TEXT(BP$3,"0"),RawData!$D$1:$O$297,12,FALSE)),0,VLOOKUP($A19&amp;TEXT(BP$3,"0"),RawData!$D$1:$O$297,12,FALSE))</f>
        <v>0</v>
      </c>
      <c r="BQ19" s="768">
        <f>IF(ISERROR(VLOOKUP($A19&amp;TEXT(BQ$3,"0"),RawData!$D$1:$O$297,12,FALSE)),0,VLOOKUP($A19&amp;TEXT(BQ$3,"0"),RawData!$D$1:$O$297,12,FALSE))</f>
        <v>0</v>
      </c>
      <c r="BR19" s="768">
        <f>IF(ISERROR(VLOOKUP($A19&amp;TEXT(BR$3,"0"),RawData!$D$1:$O$297,12,FALSE)),0,VLOOKUP($A19&amp;TEXT(BR$3,"0"),RawData!$D$1:$O$297,12,FALSE))</f>
        <v>0</v>
      </c>
      <c r="BS19" s="768">
        <f>IF(ISERROR(VLOOKUP($A19&amp;TEXT(BS$3,"0"),RawData!$D$1:$O$297,12,FALSE)),0,VLOOKUP($A19&amp;TEXT(BS$3,"0"),RawData!$D$1:$O$297,12,FALSE))</f>
        <v>0</v>
      </c>
      <c r="BT19" s="768">
        <f>IF(ISERROR(VLOOKUP($A19&amp;TEXT(BT$3,"0"),RawData!$D$1:$O$297,12,FALSE)),0,VLOOKUP($A19&amp;TEXT(BT$3,"0"),RawData!$D$1:$O$297,12,FALSE))</f>
        <v>0</v>
      </c>
      <c r="BU19" s="768">
        <f>IF(ISERROR(VLOOKUP($A19&amp;TEXT(BU$3,"0"),RawData!$D$1:$O$297,12,FALSE)),0,VLOOKUP($A19&amp;TEXT(BU$3,"0"),RawData!$D$1:$O$297,12,FALSE))</f>
        <v>0</v>
      </c>
      <c r="BV19" s="768">
        <f>IF(ISERROR(VLOOKUP($A19&amp;TEXT(BV$3,"0"),RawData!$D$1:$O$297,12,FALSE)),0,VLOOKUP($A19&amp;TEXT(BV$3,"0"),RawData!$D$1:$O$297,12,FALSE))</f>
        <v>0</v>
      </c>
      <c r="BW19" s="768">
        <f>IF(ISERROR(VLOOKUP($A19&amp;TEXT(BW$3,"0"),RawData!$D$1:$O$297,12,FALSE)),0,VLOOKUP($A19&amp;TEXT(BW$3,"0"),RawData!$D$1:$O$297,12,FALSE))</f>
        <v>0</v>
      </c>
      <c r="BX19" s="768">
        <f>IF(ISERROR(VLOOKUP($A19&amp;TEXT(BX$3,"0"),RawData!$D$1:$O$297,12,FALSE)),0,VLOOKUP($A19&amp;TEXT(BX$3,"0"),RawData!$D$1:$O$297,12,FALSE))</f>
        <v>0</v>
      </c>
      <c r="BY19" s="768">
        <f>IF(ISERROR(VLOOKUP($A19&amp;TEXT(BY$3,"0"),RawData!$D$1:$O$297,12,FALSE)),0,VLOOKUP($A19&amp;TEXT(BY$3,"0"),RawData!$D$1:$O$297,12,FALSE))</f>
        <v>0</v>
      </c>
      <c r="BZ19" s="768">
        <f>IF(ISERROR(VLOOKUP($A19&amp;TEXT(BZ$3,"0"),RawData!$D$1:$O$297,12,FALSE)),0,VLOOKUP($A19&amp;TEXT(BZ$3,"0"),RawData!$D$1:$O$297,12,FALSE))</f>
        <v>0</v>
      </c>
      <c r="CA19" s="768">
        <f>IF(ISERROR(VLOOKUP($A19&amp;TEXT(CA$3,"0"),RawData!$D$1:$O$297,12,FALSE)),0,VLOOKUP($A19&amp;TEXT(CA$3,"0"),RawData!$D$1:$O$297,12,FALSE))</f>
        <v>0</v>
      </c>
      <c r="CB19" s="768">
        <f>IF(ISERROR(VLOOKUP($A19&amp;TEXT(CB$3,"0"),RawData!$D$1:$O$297,12,FALSE)),0,VLOOKUP($A19&amp;TEXT(CB$3,"0"),RawData!$D$1:$O$297,12,FALSE))</f>
        <v>0</v>
      </c>
      <c r="CC19" s="769">
        <f>IF(ISERROR(VLOOKUP($A19&amp;TEXT(CC$3,"0"),RawData!$D$1:$O$297,12,FALSE)),0,VLOOKUP($A19&amp;TEXT(CC$3,"0"),RawData!$D$1:$O$297,12,FALSE))</f>
        <v>0</v>
      </c>
      <c r="CD19" s="45" t="s">
        <v>4</v>
      </c>
      <c r="CE19" s="46" t="str">
        <f t="shared" si="78"/>
        <v>n/a</v>
      </c>
      <c r="CF19" s="46" t="str">
        <f t="shared" si="79"/>
        <v>n/a</v>
      </c>
      <c r="CG19" s="46" t="str">
        <f t="shared" si="80"/>
        <v>n/a</v>
      </c>
      <c r="CH19" s="46" t="str">
        <f t="shared" si="81"/>
        <v>n/a</v>
      </c>
      <c r="CI19" s="46" t="str">
        <f t="shared" si="82"/>
        <v>n/a</v>
      </c>
      <c r="CJ19" s="46" t="str">
        <f t="shared" si="83"/>
        <v>n/a</v>
      </c>
      <c r="CK19" s="46" t="str">
        <f t="shared" si="84"/>
        <v>n/a</v>
      </c>
      <c r="CL19" s="140" t="str">
        <f t="shared" si="85"/>
        <v>n/a</v>
      </c>
      <c r="CM19" s="673" t="str">
        <f t="shared" si="86"/>
        <v>n/a</v>
      </c>
      <c r="CN19" s="46" t="str">
        <f t="shared" si="87"/>
        <v>n/a</v>
      </c>
      <c r="CO19" s="46" t="str">
        <f t="shared" si="88"/>
        <v>n/a</v>
      </c>
      <c r="CP19" s="46" t="str">
        <f t="shared" si="89"/>
        <v>n/a</v>
      </c>
      <c r="CQ19" s="46" t="str">
        <f t="shared" si="90"/>
        <v>n/a</v>
      </c>
      <c r="CR19" s="46" t="str">
        <f t="shared" si="91"/>
        <v>n/a</v>
      </c>
      <c r="CS19" s="46" t="str">
        <f t="shared" si="92"/>
        <v>n/a</v>
      </c>
      <c r="CT19" s="46" t="str">
        <f t="shared" si="93"/>
        <v>n/a</v>
      </c>
      <c r="CU19" s="267" t="str">
        <f t="shared" si="94"/>
        <v>n/a</v>
      </c>
      <c r="CV19" s="228" t="s">
        <v>4</v>
      </c>
      <c r="CW19" s="37" t="e">
        <f t="shared" si="6"/>
        <v>#VALUE!</v>
      </c>
      <c r="CX19" s="37" t="e">
        <f t="shared" si="7"/>
        <v>#VALUE!</v>
      </c>
      <c r="CY19" s="37" t="e">
        <f t="shared" si="8"/>
        <v>#VALUE!</v>
      </c>
      <c r="CZ19" s="37" t="e">
        <f t="shared" si="9"/>
        <v>#VALUE!</v>
      </c>
      <c r="DA19" s="37" t="e">
        <f t="shared" si="10"/>
        <v>#VALUE!</v>
      </c>
      <c r="DB19" s="37" t="e">
        <f t="shared" si="11"/>
        <v>#VALUE!</v>
      </c>
      <c r="DC19" s="37" t="e">
        <f t="shared" si="12"/>
        <v>#VALUE!</v>
      </c>
      <c r="DD19" s="40" t="e">
        <f t="shared" si="13"/>
        <v>#VALUE!</v>
      </c>
      <c r="DE19" s="672" t="e">
        <f t="shared" si="14"/>
        <v>#VALUE!</v>
      </c>
      <c r="DF19" s="37" t="e">
        <f t="shared" si="15"/>
        <v>#VALUE!</v>
      </c>
      <c r="DG19" s="37" t="e">
        <f t="shared" si="16"/>
        <v>#VALUE!</v>
      </c>
      <c r="DH19" s="37" t="e">
        <f t="shared" si="17"/>
        <v>#VALUE!</v>
      </c>
      <c r="DI19" s="37" t="e">
        <f t="shared" si="18"/>
        <v>#VALUE!</v>
      </c>
      <c r="DJ19" s="37" t="e">
        <f t="shared" si="19"/>
        <v>#VALUE!</v>
      </c>
      <c r="DK19" s="37" t="e">
        <f t="shared" si="20"/>
        <v>#VALUE!</v>
      </c>
      <c r="DL19" s="37" t="e">
        <f t="shared" si="21"/>
        <v>#VALUE!</v>
      </c>
      <c r="DM19" s="40" t="e">
        <f t="shared" si="22"/>
        <v>#VALUE!</v>
      </c>
      <c r="DN19" s="381" t="s">
        <v>4</v>
      </c>
      <c r="DO19" s="382" t="str">
        <f t="shared" si="95"/>
        <v>n/a</v>
      </c>
      <c r="DP19" s="312" t="str">
        <f t="shared" si="96"/>
        <v>n/a</v>
      </c>
      <c r="DQ19" s="312" t="str">
        <f t="shared" si="97"/>
        <v>n/a</v>
      </c>
      <c r="DR19" s="312" t="str">
        <f t="shared" si="98"/>
        <v>n/a</v>
      </c>
      <c r="DS19" s="312" t="str">
        <f t="shared" si="99"/>
        <v>n/a</v>
      </c>
      <c r="DT19" s="312" t="str">
        <f t="shared" si="100"/>
        <v>n/a</v>
      </c>
      <c r="DU19" s="312" t="str">
        <f t="shared" si="101"/>
        <v>n/a</v>
      </c>
      <c r="DV19" s="637" t="str">
        <f t="shared" si="102"/>
        <v>n/a</v>
      </c>
      <c r="DW19" s="636" t="str">
        <f t="shared" si="103"/>
        <v>n/a</v>
      </c>
      <c r="DX19" s="226" t="str">
        <f t="shared" si="104"/>
        <v>n/a</v>
      </c>
      <c r="DY19" s="226" t="str">
        <f t="shared" si="105"/>
        <v>n/a</v>
      </c>
      <c r="DZ19" s="226" t="str">
        <f t="shared" si="106"/>
        <v>n/a</v>
      </c>
      <c r="EA19" s="226" t="str">
        <f t="shared" si="107"/>
        <v>n/a</v>
      </c>
      <c r="EB19" s="226" t="str">
        <f t="shared" si="108"/>
        <v>n/a</v>
      </c>
      <c r="EC19" s="226" t="str">
        <f t="shared" si="109"/>
        <v>n/a</v>
      </c>
      <c r="ED19" s="227" t="str">
        <f t="shared" si="110"/>
        <v>n/a</v>
      </c>
      <c r="EE19" s="631" t="str">
        <f t="shared" si="111"/>
        <v>n/a</v>
      </c>
      <c r="EF19" s="381" t="s">
        <v>4</v>
      </c>
      <c r="EG19" s="526">
        <f>SUM($DO19:DO19)</f>
        <v>0</v>
      </c>
      <c r="EH19" s="527">
        <f>SUM($DO19:DP19)</f>
        <v>0</v>
      </c>
      <c r="EI19" s="527">
        <f>SUM($DO19:DQ19)</f>
        <v>0</v>
      </c>
      <c r="EJ19" s="527">
        <f>SUM($DO19:DR19)</f>
        <v>0</v>
      </c>
      <c r="EK19" s="527">
        <f>SUM($DO19:DS19)</f>
        <v>0</v>
      </c>
      <c r="EL19" s="527">
        <f>SUM($DO19:DT19)</f>
        <v>0</v>
      </c>
      <c r="EM19" s="527">
        <f>SUM($DO19:DU19)</f>
        <v>0</v>
      </c>
      <c r="EN19" s="528">
        <f>SUM($DO19:DV19)</f>
        <v>0</v>
      </c>
      <c r="EO19" s="526">
        <f>SUM($DW19:DW19)</f>
        <v>0</v>
      </c>
      <c r="EP19" s="527">
        <f>SUM($DW19:DX19)</f>
        <v>0</v>
      </c>
      <c r="EQ19" s="527">
        <f>SUM($DW19:DY19)</f>
        <v>0</v>
      </c>
      <c r="ER19" s="527">
        <f>SUM($DW19:DZ19)</f>
        <v>0</v>
      </c>
      <c r="ES19" s="527">
        <f>SUM($DW19:EA19)</f>
        <v>0</v>
      </c>
      <c r="ET19" s="527">
        <f>SUM($DW19:EB19)</f>
        <v>0</v>
      </c>
      <c r="EU19" s="527">
        <f>SUM($DW19:EC19)</f>
        <v>0</v>
      </c>
      <c r="EV19" s="528">
        <f>SUM($DW19:ED19)</f>
        <v>0</v>
      </c>
      <c r="EW19" s="633">
        <f>SUM($DW19:EE19)</f>
        <v>0</v>
      </c>
      <c r="EX19" s="381" t="s">
        <v>4</v>
      </c>
      <c r="EY19" s="36">
        <f t="shared" si="39"/>
        <v>9</v>
      </c>
      <c r="EZ19" s="37">
        <f t="shared" si="40"/>
        <v>12</v>
      </c>
      <c r="FA19" s="37">
        <f t="shared" si="41"/>
        <v>13</v>
      </c>
      <c r="FB19" s="37">
        <f t="shared" si="42"/>
        <v>14</v>
      </c>
      <c r="FC19" s="37">
        <f t="shared" si="43"/>
        <v>14</v>
      </c>
      <c r="FD19" s="37">
        <f t="shared" si="44"/>
        <v>14</v>
      </c>
      <c r="FE19" s="37">
        <f t="shared" si="45"/>
        <v>14</v>
      </c>
      <c r="FF19" s="40">
        <f t="shared" si="46"/>
        <v>14</v>
      </c>
      <c r="FG19" s="36">
        <f t="shared" si="47"/>
        <v>2</v>
      </c>
      <c r="FH19" s="37">
        <f t="shared" si="48"/>
        <v>2</v>
      </c>
      <c r="FI19" s="37">
        <f t="shared" si="49"/>
        <v>2</v>
      </c>
      <c r="FJ19" s="37">
        <f t="shared" si="50"/>
        <v>2</v>
      </c>
      <c r="FK19" s="37">
        <f t="shared" si="51"/>
        <v>2</v>
      </c>
      <c r="FL19" s="37">
        <f t="shared" si="52"/>
        <v>2</v>
      </c>
      <c r="FM19" s="37">
        <f t="shared" si="53"/>
        <v>2</v>
      </c>
      <c r="FN19" s="40">
        <f t="shared" si="54"/>
        <v>2</v>
      </c>
      <c r="FO19" s="638">
        <f t="shared" si="55"/>
        <v>2</v>
      </c>
      <c r="FQ19" s="235">
        <v>16</v>
      </c>
      <c r="FR19" s="235">
        <f t="shared" si="120"/>
        <v>0</v>
      </c>
    </row>
    <row r="20" spans="1:174" ht="15" customHeight="1" thickBot="1" x14ac:dyDescent="0.25">
      <c r="A20" s="11"/>
      <c r="B20" s="561">
        <f ca="1">VLOOKUP($A20,RawData!$X:$AQ,9,FALSE)</f>
        <v>0</v>
      </c>
      <c r="C20" s="13">
        <f>IF(ISERROR(VLOOKUP($A20&amp;TEXT(C$3,"0"),RawData!$D$1:$P$436,13,FALSE)),0,VLOOKUP($A20&amp;TEXT(C$3,"0"),RawData!$D$1:$P$436,13,FALSE))</f>
        <v>0</v>
      </c>
      <c r="D20" s="556">
        <f>IF(ISERROR(VLOOKUP($A20&amp;TEXT(D$3,"0"),RawData!$D$1:$P$436,13,FALSE)),0,VLOOKUP($A20&amp;TEXT(D$3,"0"),RawData!$D$1:$P$436,13,FALSE))</f>
        <v>0</v>
      </c>
      <c r="E20" s="556">
        <f>IF(ISERROR(VLOOKUP($A20&amp;TEXT(E$3,"0"),RawData!$D$1:$P$436,13,FALSE)),0,VLOOKUP($A20&amp;TEXT(E$3,"0"),RawData!$D$1:$P$436,13,FALSE))</f>
        <v>0</v>
      </c>
      <c r="F20" s="556">
        <f>IF(ISERROR(VLOOKUP($A20&amp;TEXT(F$3,"0"),RawData!$D$1:$P$436,13,FALSE)),0,VLOOKUP($A20&amp;TEXT(F$3,"0"),RawData!$D$1:$P$436,13,FALSE))</f>
        <v>0</v>
      </c>
      <c r="G20" s="556">
        <f>IF(ISERROR(VLOOKUP($A20&amp;TEXT(G$3,"0"),RawData!$D$1:$P$436,13,FALSE)),0,VLOOKUP($A20&amp;TEXT(G$3,"0"),RawData!$D$1:$P$436,13,FALSE))</f>
        <v>0</v>
      </c>
      <c r="H20" s="556">
        <f>IF(ISERROR(VLOOKUP($A20&amp;TEXT(H$3,"0"),RawData!$D$1:$P$436,13,FALSE)),0,VLOOKUP($A20&amp;TEXT(H$3,"0"),RawData!$D$1:$P$436,13,FALSE))</f>
        <v>0</v>
      </c>
      <c r="I20" s="556">
        <f>IF(ISERROR(VLOOKUP($A20&amp;TEXT(I$3,"0"),RawData!$D$1:$P$436,13,FALSE)),0,VLOOKUP($A20&amp;TEXT(I$3,"0"),RawData!$D$1:$P$436,13,FALSE))</f>
        <v>0</v>
      </c>
      <c r="J20" s="556">
        <f>IF(ISERROR(VLOOKUP($A20&amp;TEXT(J$3,"0"),RawData!$D$1:$P$436,13,FALSE)),0,VLOOKUP($A20&amp;TEXT(J$3,"0"),RawData!$D$1:$P$436,13,FALSE))</f>
        <v>0</v>
      </c>
      <c r="K20" s="556">
        <f>IF(ISERROR(VLOOKUP($A20&amp;TEXT(K$3,"0"),RawData!$D$1:$P$436,13,FALSE)),0,VLOOKUP($A20&amp;TEXT(K$3,"0"),RawData!$D$1:$P$436,13,FALSE))</f>
        <v>0</v>
      </c>
      <c r="L20" s="556">
        <f>IF(ISERROR(VLOOKUP($A20&amp;TEXT(L$3,"0"),RawData!$D$1:$P$436,13,FALSE)),0,VLOOKUP($A20&amp;TEXT(L$3,"0"),RawData!$D$1:$P$436,13,FALSE))</f>
        <v>0</v>
      </c>
      <c r="M20" s="556">
        <f>IF(ISERROR(VLOOKUP($A20&amp;TEXT(M$3,"0"),RawData!$D$1:$P$436,13,FALSE)),0,VLOOKUP($A20&amp;TEXT(M$3,"0"),RawData!$D$1:$P$436,13,FALSE))</f>
        <v>0</v>
      </c>
      <c r="N20" s="556">
        <f>IF(ISERROR(VLOOKUP($A20&amp;TEXT(N$3,"0"),RawData!$D$1:$P$436,13,FALSE)),0,VLOOKUP($A20&amp;TEXT(N$3,"0"),RawData!$D$1:$P$436,13,FALSE))</f>
        <v>0</v>
      </c>
      <c r="O20" s="556">
        <f>IF(ISERROR(VLOOKUP($A20&amp;TEXT(O$3,"0"),RawData!$D$1:$P$436,13,FALSE)),0,VLOOKUP($A20&amp;TEXT(O$3,"0"),RawData!$D$1:$P$436,13,FALSE))</f>
        <v>0</v>
      </c>
      <c r="P20" s="556">
        <f>IF(ISERROR(VLOOKUP($A20&amp;TEXT(P$3,"0"),RawData!$D$1:$P$436,13,FALSE)),0,VLOOKUP($A20&amp;TEXT(P$3,"0"),RawData!$D$1:$P$436,13,FALSE))</f>
        <v>0</v>
      </c>
      <c r="Q20" s="556">
        <f>IF(ISERROR(VLOOKUP($A20&amp;TEXT(Q$3,"0"),RawData!$D$1:$P$436,13,FALSE)),0,VLOOKUP($A20&amp;TEXT(Q$3,"0"),RawData!$D$1:$P$436,13,FALSE))</f>
        <v>0</v>
      </c>
      <c r="R20" s="556">
        <f>IF(ISERROR(VLOOKUP($A20&amp;TEXT(R$3,"0"),RawData!$D$1:$P$436,13,FALSE)),0,VLOOKUP($A20&amp;TEXT(R$3,"0"),RawData!$D$1:$P$436,13,FALSE))</f>
        <v>0</v>
      </c>
      <c r="S20" s="14">
        <f>IF(ISERROR(VLOOKUP($A20&amp;TEXT(S$3,"0"),RawData!$D$1:$P$436,13,FALSE)),0,VLOOKUP($A20&amp;TEXT(S$3,"0"),RawData!$D$1:$P$436,13,FALSE))</f>
        <v>0</v>
      </c>
      <c r="T20" s="36"/>
      <c r="U20" s="37"/>
      <c r="V20" s="37"/>
      <c r="W20" s="40"/>
      <c r="X20" s="13">
        <f t="shared" si="56"/>
        <v>0</v>
      </c>
      <c r="Y20" s="38">
        <f t="shared" si="57"/>
        <v>0</v>
      </c>
      <c r="Z20" s="54">
        <f t="shared" ca="1" si="58"/>
        <v>0</v>
      </c>
      <c r="AA20" s="55">
        <f t="shared" ca="1" si="113"/>
        <v>0</v>
      </c>
      <c r="AB20" s="55">
        <f ca="1">AA20</f>
        <v>0</v>
      </c>
      <c r="AC20" s="55"/>
      <c r="AD20" s="55"/>
      <c r="AE20" s="55"/>
      <c r="AF20" s="55"/>
      <c r="AG20" s="809"/>
      <c r="AH20" s="674"/>
      <c r="AI20" s="674"/>
      <c r="AJ20" s="52"/>
      <c r="AK20" s="52"/>
      <c r="AL20" s="52"/>
      <c r="AM20" s="52"/>
      <c r="AN20" s="52"/>
      <c r="AO20" s="52"/>
      <c r="AP20" s="52"/>
      <c r="AQ20" s="52"/>
      <c r="AR20" s="137"/>
      <c r="AS20" s="382">
        <f t="shared" ca="1" si="59"/>
        <v>-35</v>
      </c>
      <c r="AT20" s="234">
        <f t="shared" ca="1" si="60"/>
        <v>-35</v>
      </c>
      <c r="AU20" s="234">
        <f t="shared" ca="1" si="61"/>
        <v>-35</v>
      </c>
      <c r="AV20" s="234">
        <f t="shared" si="62"/>
        <v>-35</v>
      </c>
      <c r="AW20" s="234">
        <f t="shared" si="63"/>
        <v>-35</v>
      </c>
      <c r="AX20" s="234">
        <f t="shared" si="64"/>
        <v>-35</v>
      </c>
      <c r="AY20" s="234">
        <f t="shared" si="65"/>
        <v>-35</v>
      </c>
      <c r="AZ20" s="234">
        <f t="shared" si="66"/>
        <v>-35</v>
      </c>
      <c r="BA20" s="234">
        <f t="shared" si="67"/>
        <v>-35</v>
      </c>
      <c r="BB20" s="234">
        <f t="shared" si="68"/>
        <v>-35</v>
      </c>
      <c r="BC20" s="234">
        <f t="shared" si="69"/>
        <v>-35</v>
      </c>
      <c r="BD20" s="234">
        <f t="shared" si="70"/>
        <v>-35</v>
      </c>
      <c r="BE20" s="234">
        <f t="shared" si="71"/>
        <v>-35</v>
      </c>
      <c r="BF20" s="234">
        <f t="shared" si="72"/>
        <v>-35</v>
      </c>
      <c r="BG20" s="234">
        <f t="shared" si="73"/>
        <v>-35</v>
      </c>
      <c r="BH20" s="234">
        <f t="shared" si="74"/>
        <v>-35</v>
      </c>
      <c r="BI20" s="234">
        <f t="shared" si="75"/>
        <v>-35</v>
      </c>
      <c r="BJ20" s="234">
        <f t="shared" si="76"/>
        <v>-35</v>
      </c>
      <c r="BK20" s="385">
        <f t="shared" si="77"/>
        <v>-35</v>
      </c>
      <c r="BL20" s="45" t="s">
        <v>4</v>
      </c>
      <c r="BM20" s="768">
        <f>IF(ISERROR(VLOOKUP($A20&amp;TEXT(BM$3,"0"),RawData!$D$1:$O$297,12,FALSE)),0,VLOOKUP($A20&amp;TEXT(BM$3,"0"),RawData!$D$1:$O$297,12,FALSE))</f>
        <v>0</v>
      </c>
      <c r="BN20" s="768">
        <f>IF(ISERROR(VLOOKUP($A20&amp;TEXT(BN$3,"0"),RawData!$D$1:$O$297,12,FALSE)),0,VLOOKUP($A20&amp;TEXT(BN$3,"0"),RawData!$D$1:$O$297,12,FALSE))</f>
        <v>0</v>
      </c>
      <c r="BO20" s="768">
        <f>IF(ISERROR(VLOOKUP($A20&amp;TEXT(BO$3,"0"),RawData!$D$1:$O$297,12,FALSE)),0,VLOOKUP($A20&amp;TEXT(BO$3,"0"),RawData!$D$1:$O$297,12,FALSE))</f>
        <v>0</v>
      </c>
      <c r="BP20" s="768">
        <f>IF(ISERROR(VLOOKUP($A20&amp;TEXT(BP$3,"0"),RawData!$D$1:$O$297,12,FALSE)),0,VLOOKUP($A20&amp;TEXT(BP$3,"0"),RawData!$D$1:$O$297,12,FALSE))</f>
        <v>0</v>
      </c>
      <c r="BQ20" s="768">
        <f>IF(ISERROR(VLOOKUP($A20&amp;TEXT(BQ$3,"0"),RawData!$D$1:$O$297,12,FALSE)),0,VLOOKUP($A20&amp;TEXT(BQ$3,"0"),RawData!$D$1:$O$297,12,FALSE))</f>
        <v>0</v>
      </c>
      <c r="BR20" s="768">
        <f>IF(ISERROR(VLOOKUP($A20&amp;TEXT(BR$3,"0"),RawData!$D$1:$O$297,12,FALSE)),0,VLOOKUP($A20&amp;TEXT(BR$3,"0"),RawData!$D$1:$O$297,12,FALSE))</f>
        <v>0</v>
      </c>
      <c r="BS20" s="768">
        <f>IF(ISERROR(VLOOKUP($A20&amp;TEXT(BS$3,"0"),RawData!$D$1:$O$297,12,FALSE)),0,VLOOKUP($A20&amp;TEXT(BS$3,"0"),RawData!$D$1:$O$297,12,FALSE))</f>
        <v>0</v>
      </c>
      <c r="BT20" s="768">
        <f>IF(ISERROR(VLOOKUP($A20&amp;TEXT(BT$3,"0"),RawData!$D$1:$O$297,12,FALSE)),0,VLOOKUP($A20&amp;TEXT(BT$3,"0"),RawData!$D$1:$O$297,12,FALSE))</f>
        <v>0</v>
      </c>
      <c r="BU20" s="768">
        <f>IF(ISERROR(VLOOKUP($A20&amp;TEXT(BU$3,"0"),RawData!$D$1:$O$297,12,FALSE)),0,VLOOKUP($A20&amp;TEXT(BU$3,"0"),RawData!$D$1:$O$297,12,FALSE))</f>
        <v>0</v>
      </c>
      <c r="BV20" s="768">
        <f>IF(ISERROR(VLOOKUP($A20&amp;TEXT(BV$3,"0"),RawData!$D$1:$O$297,12,FALSE)),0,VLOOKUP($A20&amp;TEXT(BV$3,"0"),RawData!$D$1:$O$297,12,FALSE))</f>
        <v>0</v>
      </c>
      <c r="BW20" s="768">
        <f>IF(ISERROR(VLOOKUP($A20&amp;TEXT(BW$3,"0"),RawData!$D$1:$O$297,12,FALSE)),0,VLOOKUP($A20&amp;TEXT(BW$3,"0"),RawData!$D$1:$O$297,12,FALSE))</f>
        <v>0</v>
      </c>
      <c r="BX20" s="768">
        <f>IF(ISERROR(VLOOKUP($A20&amp;TEXT(BX$3,"0"),RawData!$D$1:$O$297,12,FALSE)),0,VLOOKUP($A20&amp;TEXT(BX$3,"0"),RawData!$D$1:$O$297,12,FALSE))</f>
        <v>0</v>
      </c>
      <c r="BY20" s="768">
        <f>IF(ISERROR(VLOOKUP($A20&amp;TEXT(BY$3,"0"),RawData!$D$1:$O$297,12,FALSE)),0,VLOOKUP($A20&amp;TEXT(BY$3,"0"),RawData!$D$1:$O$297,12,FALSE))</f>
        <v>0</v>
      </c>
      <c r="BZ20" s="768">
        <f>IF(ISERROR(VLOOKUP($A20&amp;TEXT(BZ$3,"0"),RawData!$D$1:$O$297,12,FALSE)),0,VLOOKUP($A20&amp;TEXT(BZ$3,"0"),RawData!$D$1:$O$297,12,FALSE))</f>
        <v>0</v>
      </c>
      <c r="CA20" s="768">
        <f>IF(ISERROR(VLOOKUP($A20&amp;TEXT(CA$3,"0"),RawData!$D$1:$O$297,12,FALSE)),0,VLOOKUP($A20&amp;TEXT(CA$3,"0"),RawData!$D$1:$O$297,12,FALSE))</f>
        <v>0</v>
      </c>
      <c r="CB20" s="768">
        <f>IF(ISERROR(VLOOKUP($A20&amp;TEXT(CB$3,"0"),RawData!$D$1:$O$297,12,FALSE)),0,VLOOKUP($A20&amp;TEXT(CB$3,"0"),RawData!$D$1:$O$297,12,FALSE))</f>
        <v>0</v>
      </c>
      <c r="CC20" s="769">
        <f>IF(ISERROR(VLOOKUP($A20&amp;TEXT(CC$3,"0"),RawData!$D$1:$O$297,12,FALSE)),0,VLOOKUP($A20&amp;TEXT(CC$3,"0"),RawData!$D$1:$O$297,12,FALSE))</f>
        <v>0</v>
      </c>
      <c r="CD20" s="45" t="s">
        <v>4</v>
      </c>
      <c r="CE20" s="46" t="str">
        <f t="shared" si="78"/>
        <v>n/a</v>
      </c>
      <c r="CF20" s="46" t="str">
        <f t="shared" si="79"/>
        <v>n/a</v>
      </c>
      <c r="CG20" s="46" t="str">
        <f t="shared" si="80"/>
        <v>n/a</v>
      </c>
      <c r="CH20" s="46" t="str">
        <f t="shared" si="81"/>
        <v>n/a</v>
      </c>
      <c r="CI20" s="46" t="str">
        <f t="shared" si="82"/>
        <v>n/a</v>
      </c>
      <c r="CJ20" s="46" t="str">
        <f t="shared" si="83"/>
        <v>n/a</v>
      </c>
      <c r="CK20" s="46" t="str">
        <f t="shared" si="84"/>
        <v>n/a</v>
      </c>
      <c r="CL20" s="140" t="str">
        <f t="shared" si="85"/>
        <v>n/a</v>
      </c>
      <c r="CM20" s="673" t="str">
        <f t="shared" si="86"/>
        <v>n/a</v>
      </c>
      <c r="CN20" s="46" t="str">
        <f t="shared" si="87"/>
        <v>n/a</v>
      </c>
      <c r="CO20" s="46" t="str">
        <f t="shared" si="88"/>
        <v>n/a</v>
      </c>
      <c r="CP20" s="46" t="str">
        <f t="shared" si="89"/>
        <v>n/a</v>
      </c>
      <c r="CQ20" s="46" t="str">
        <f t="shared" si="90"/>
        <v>n/a</v>
      </c>
      <c r="CR20" s="46" t="str">
        <f t="shared" si="91"/>
        <v>n/a</v>
      </c>
      <c r="CS20" s="46" t="str">
        <f t="shared" si="92"/>
        <v>n/a</v>
      </c>
      <c r="CT20" s="46" t="str">
        <f t="shared" si="93"/>
        <v>n/a</v>
      </c>
      <c r="CU20" s="267" t="str">
        <f t="shared" si="94"/>
        <v>n/a</v>
      </c>
      <c r="CV20" s="228" t="s">
        <v>4</v>
      </c>
      <c r="CW20" s="37" t="e">
        <f t="shared" si="6"/>
        <v>#VALUE!</v>
      </c>
      <c r="CX20" s="37" t="e">
        <f t="shared" si="7"/>
        <v>#VALUE!</v>
      </c>
      <c r="CY20" s="37" t="e">
        <f t="shared" si="8"/>
        <v>#VALUE!</v>
      </c>
      <c r="CZ20" s="37" t="e">
        <f t="shared" si="9"/>
        <v>#VALUE!</v>
      </c>
      <c r="DA20" s="37" t="e">
        <f t="shared" si="10"/>
        <v>#VALUE!</v>
      </c>
      <c r="DB20" s="37" t="e">
        <f t="shared" si="11"/>
        <v>#VALUE!</v>
      </c>
      <c r="DC20" s="37" t="e">
        <f t="shared" si="12"/>
        <v>#VALUE!</v>
      </c>
      <c r="DD20" s="40" t="e">
        <f t="shared" si="13"/>
        <v>#VALUE!</v>
      </c>
      <c r="DE20" s="672" t="e">
        <f t="shared" si="14"/>
        <v>#VALUE!</v>
      </c>
      <c r="DF20" s="37" t="e">
        <f t="shared" si="15"/>
        <v>#VALUE!</v>
      </c>
      <c r="DG20" s="37" t="e">
        <f t="shared" si="16"/>
        <v>#VALUE!</v>
      </c>
      <c r="DH20" s="37" t="e">
        <f t="shared" si="17"/>
        <v>#VALUE!</v>
      </c>
      <c r="DI20" s="37" t="e">
        <f t="shared" si="18"/>
        <v>#VALUE!</v>
      </c>
      <c r="DJ20" s="37" t="e">
        <f t="shared" si="19"/>
        <v>#VALUE!</v>
      </c>
      <c r="DK20" s="37" t="e">
        <f t="shared" si="20"/>
        <v>#VALUE!</v>
      </c>
      <c r="DL20" s="37" t="e">
        <f t="shared" si="21"/>
        <v>#VALUE!</v>
      </c>
      <c r="DM20" s="40" t="e">
        <f t="shared" si="22"/>
        <v>#VALUE!</v>
      </c>
      <c r="DN20" s="381" t="s">
        <v>4</v>
      </c>
      <c r="DO20" s="382" t="str">
        <f t="shared" si="95"/>
        <v>n/a</v>
      </c>
      <c r="DP20" s="312" t="str">
        <f t="shared" si="96"/>
        <v>n/a</v>
      </c>
      <c r="DQ20" s="312" t="str">
        <f t="shared" si="97"/>
        <v>n/a</v>
      </c>
      <c r="DR20" s="312" t="str">
        <f t="shared" si="98"/>
        <v>n/a</v>
      </c>
      <c r="DS20" s="312" t="str">
        <f t="shared" si="99"/>
        <v>n/a</v>
      </c>
      <c r="DT20" s="312" t="str">
        <f t="shared" si="100"/>
        <v>n/a</v>
      </c>
      <c r="DU20" s="312" t="str">
        <f t="shared" si="101"/>
        <v>n/a</v>
      </c>
      <c r="DV20" s="637" t="str">
        <f t="shared" si="102"/>
        <v>n/a</v>
      </c>
      <c r="DW20" s="636" t="str">
        <f t="shared" si="103"/>
        <v>n/a</v>
      </c>
      <c r="DX20" s="226" t="str">
        <f t="shared" si="104"/>
        <v>n/a</v>
      </c>
      <c r="DY20" s="226" t="str">
        <f t="shared" si="105"/>
        <v>n/a</v>
      </c>
      <c r="DZ20" s="226" t="str">
        <f t="shared" si="106"/>
        <v>n/a</v>
      </c>
      <c r="EA20" s="226" t="str">
        <f t="shared" si="107"/>
        <v>n/a</v>
      </c>
      <c r="EB20" s="226" t="str">
        <f t="shared" si="108"/>
        <v>n/a</v>
      </c>
      <c r="EC20" s="226" t="str">
        <f t="shared" si="109"/>
        <v>n/a</v>
      </c>
      <c r="ED20" s="227" t="str">
        <f t="shared" si="110"/>
        <v>n/a</v>
      </c>
      <c r="EE20" s="631" t="str">
        <f t="shared" si="111"/>
        <v>n/a</v>
      </c>
      <c r="EF20" s="381" t="s">
        <v>4</v>
      </c>
      <c r="EG20" s="526">
        <f>SUM($DO20:DO20)</f>
        <v>0</v>
      </c>
      <c r="EH20" s="527">
        <f>SUM($DO20:DP20)</f>
        <v>0</v>
      </c>
      <c r="EI20" s="527">
        <f>SUM($DO20:DQ20)</f>
        <v>0</v>
      </c>
      <c r="EJ20" s="527">
        <f>SUM($DO20:DR20)</f>
        <v>0</v>
      </c>
      <c r="EK20" s="527">
        <f>SUM($DO20:DS20)</f>
        <v>0</v>
      </c>
      <c r="EL20" s="527">
        <f>SUM($DO20:DT20)</f>
        <v>0</v>
      </c>
      <c r="EM20" s="527">
        <f>SUM($DO20:DU20)</f>
        <v>0</v>
      </c>
      <c r="EN20" s="528">
        <f>SUM($DO20:DV20)</f>
        <v>0</v>
      </c>
      <c r="EO20" s="526">
        <f>SUM($DW20:DW20)</f>
        <v>0</v>
      </c>
      <c r="EP20" s="527">
        <f>SUM($DW20:DX20)</f>
        <v>0</v>
      </c>
      <c r="EQ20" s="527">
        <f>SUM($DW20:DY20)</f>
        <v>0</v>
      </c>
      <c r="ER20" s="527">
        <f>SUM($DW20:DZ20)</f>
        <v>0</v>
      </c>
      <c r="ES20" s="527">
        <f>SUM($DW20:EA20)</f>
        <v>0</v>
      </c>
      <c r="ET20" s="527">
        <f>SUM($DW20:EB20)</f>
        <v>0</v>
      </c>
      <c r="EU20" s="527">
        <f>SUM($DW20:EC20)</f>
        <v>0</v>
      </c>
      <c r="EV20" s="528">
        <f>SUM($DW20:ED20)</f>
        <v>0</v>
      </c>
      <c r="EW20" s="633">
        <f>SUM($DW20:EE20)</f>
        <v>0</v>
      </c>
      <c r="EX20" s="381" t="s">
        <v>4</v>
      </c>
      <c r="EY20" s="36">
        <f t="shared" si="39"/>
        <v>9</v>
      </c>
      <c r="EZ20" s="37">
        <f t="shared" si="40"/>
        <v>12</v>
      </c>
      <c r="FA20" s="37">
        <f t="shared" si="41"/>
        <v>13</v>
      </c>
      <c r="FB20" s="37">
        <f t="shared" si="42"/>
        <v>14</v>
      </c>
      <c r="FC20" s="37">
        <f t="shared" si="43"/>
        <v>14</v>
      </c>
      <c r="FD20" s="37">
        <f t="shared" si="44"/>
        <v>14</v>
      </c>
      <c r="FE20" s="37">
        <f t="shared" si="45"/>
        <v>14</v>
      </c>
      <c r="FF20" s="40">
        <f t="shared" si="46"/>
        <v>14</v>
      </c>
      <c r="FG20" s="36">
        <f t="shared" si="47"/>
        <v>2</v>
      </c>
      <c r="FH20" s="37">
        <f t="shared" si="48"/>
        <v>2</v>
      </c>
      <c r="FI20" s="37">
        <f t="shared" si="49"/>
        <v>2</v>
      </c>
      <c r="FJ20" s="37">
        <f t="shared" si="50"/>
        <v>2</v>
      </c>
      <c r="FK20" s="37">
        <f t="shared" si="51"/>
        <v>2</v>
      </c>
      <c r="FL20" s="37">
        <f t="shared" si="52"/>
        <v>2</v>
      </c>
      <c r="FM20" s="37">
        <f t="shared" si="53"/>
        <v>2</v>
      </c>
      <c r="FN20" s="40">
        <f t="shared" si="54"/>
        <v>2</v>
      </c>
      <c r="FO20" s="638">
        <f t="shared" si="55"/>
        <v>2</v>
      </c>
      <c r="FQ20" s="235">
        <v>17</v>
      </c>
      <c r="FR20" s="235">
        <f t="shared" si="120"/>
        <v>0</v>
      </c>
    </row>
    <row r="21" spans="1:174" ht="13.5" thickBot="1" x14ac:dyDescent="0.25">
      <c r="A21" s="73" t="s">
        <v>67</v>
      </c>
      <c r="B21" s="617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30"/>
      <c r="T21" s="53"/>
      <c r="U21" s="53"/>
      <c r="V21" s="53"/>
      <c r="W21" s="74"/>
      <c r="X21" s="134"/>
      <c r="Y21" s="53"/>
      <c r="Z21" s="1060"/>
      <c r="AA21" s="1056"/>
      <c r="AB21" s="1057"/>
      <c r="AC21" s="1057"/>
      <c r="AD21" s="1057"/>
      <c r="AE21" s="1057"/>
      <c r="AF21" s="1057"/>
      <c r="AG21" s="1061"/>
      <c r="AH21" s="1058"/>
      <c r="AI21" s="131"/>
      <c r="AJ21" s="131"/>
      <c r="AK21" s="131"/>
      <c r="AL21" s="131"/>
      <c r="AM21" s="131"/>
      <c r="AN21" s="131"/>
      <c r="AO21" s="131"/>
      <c r="AP21" s="131"/>
      <c r="AQ21" s="131"/>
      <c r="AR21" s="142"/>
      <c r="AS21" s="14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72"/>
      <c r="BL21" s="141"/>
      <c r="BM21" s="128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30"/>
      <c r="CD21" s="14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670"/>
      <c r="CW21" s="632"/>
      <c r="CX21" s="632"/>
      <c r="CY21" s="632"/>
      <c r="CZ21" s="632"/>
      <c r="DA21" s="632"/>
      <c r="DB21" s="632"/>
      <c r="DC21" s="671"/>
      <c r="DD21" s="378"/>
      <c r="DE21" s="376"/>
      <c r="DF21" s="376"/>
      <c r="DG21" s="376"/>
      <c r="DH21" s="376"/>
      <c r="DI21" s="376"/>
      <c r="DJ21" s="376"/>
      <c r="DK21" s="376"/>
      <c r="DL21" s="376"/>
      <c r="DM21" s="377"/>
      <c r="DN21" s="131"/>
      <c r="DO21" s="378"/>
      <c r="DP21" s="379"/>
      <c r="DQ21" s="379"/>
      <c r="DR21" s="379"/>
      <c r="DS21" s="379"/>
      <c r="DT21" s="379"/>
      <c r="DU21" s="379"/>
      <c r="DV21" s="634"/>
      <c r="DW21" s="632"/>
      <c r="DX21" s="632"/>
      <c r="DY21" s="632"/>
      <c r="DZ21" s="632"/>
      <c r="EA21" s="632"/>
      <c r="EB21" s="632"/>
      <c r="EC21" s="632"/>
      <c r="ED21" s="632"/>
      <c r="EE21" s="380"/>
      <c r="EF21" s="131"/>
      <c r="EG21" s="634"/>
      <c r="EH21" s="632"/>
      <c r="EI21" s="632"/>
      <c r="EJ21" s="632"/>
      <c r="EK21" s="632"/>
      <c r="EL21" s="632"/>
      <c r="EM21" s="635"/>
      <c r="EN21" s="634"/>
      <c r="EO21" s="632"/>
      <c r="EP21" s="632"/>
      <c r="EQ21" s="632"/>
      <c r="ER21" s="632"/>
      <c r="ES21" s="632"/>
      <c r="ET21" s="632"/>
      <c r="EU21" s="632"/>
      <c r="EV21" s="632"/>
      <c r="EW21" s="380"/>
      <c r="EX21" s="131"/>
      <c r="EY21" s="634"/>
      <c r="EZ21" s="632"/>
      <c r="FA21" s="632"/>
      <c r="FB21" s="632"/>
      <c r="FC21" s="632"/>
      <c r="FD21" s="632"/>
      <c r="FE21" s="635"/>
      <c r="FF21" s="634"/>
      <c r="FG21" s="632"/>
      <c r="FH21" s="632"/>
      <c r="FI21" s="632"/>
      <c r="FJ21" s="632"/>
      <c r="FK21" s="632"/>
      <c r="FL21" s="632"/>
      <c r="FM21" s="632"/>
      <c r="FN21" s="632"/>
      <c r="FO21" s="380"/>
      <c r="FQ21" s="235">
        <v>18</v>
      </c>
      <c r="FR21" s="235">
        <f t="shared" si="120"/>
        <v>0</v>
      </c>
    </row>
    <row r="22" spans="1:174" ht="15" customHeight="1" thickBot="1" x14ac:dyDescent="0.25">
      <c r="A22" s="212"/>
      <c r="B22" s="561">
        <f ca="1">VLOOKUP($A22,RawData!$X:$AQ,9,FALSE)</f>
        <v>0</v>
      </c>
      <c r="C22" s="13">
        <f>IF(ISERROR(VLOOKUP($A22&amp;TEXT(C$3,"0"),RawData!$D$1:$P$436,13,FALSE)),0,VLOOKUP($A22&amp;TEXT(C$3,"0"),RawData!$D$1:$P$436,13,FALSE))</f>
        <v>0</v>
      </c>
      <c r="D22" s="556">
        <f>IF(ISERROR(VLOOKUP($A22&amp;TEXT(D$3,"0"),RawData!$D$1:$P$436,13,FALSE)),0,VLOOKUP($A22&amp;TEXT(D$3,"0"),RawData!$D$1:$P$436,13,FALSE))</f>
        <v>0</v>
      </c>
      <c r="E22" s="556">
        <f>IF(ISERROR(VLOOKUP($A22&amp;TEXT(E$3,"0"),RawData!$D$1:$P$436,13,FALSE)),0,VLOOKUP($A22&amp;TEXT(E$3,"0"),RawData!$D$1:$P$436,13,FALSE))</f>
        <v>0</v>
      </c>
      <c r="F22" s="556">
        <f>IF(ISERROR(VLOOKUP($A22&amp;TEXT(F$3,"0"),RawData!$D$1:$P$436,13,FALSE)),0,VLOOKUP($A22&amp;TEXT(F$3,"0"),RawData!$D$1:$P$436,13,FALSE))</f>
        <v>0</v>
      </c>
      <c r="G22" s="556">
        <f>IF(ISERROR(VLOOKUP($A22&amp;TEXT(G$3,"0"),RawData!$D$1:$P$436,13,FALSE)),0,VLOOKUP($A22&amp;TEXT(G$3,"0"),RawData!$D$1:$P$436,13,FALSE))</f>
        <v>0</v>
      </c>
      <c r="H22" s="556">
        <f>IF(ISERROR(VLOOKUP($A22&amp;TEXT(H$3,"0"),RawData!$D$1:$P$436,13,FALSE)),0,VLOOKUP($A22&amp;TEXT(H$3,"0"),RawData!$D$1:$P$436,13,FALSE))</f>
        <v>0</v>
      </c>
      <c r="I22" s="556">
        <f>IF(ISERROR(VLOOKUP($A22&amp;TEXT(I$3,"0"),RawData!$D$1:$P$436,13,FALSE)),0,VLOOKUP($A22&amp;TEXT(I$3,"0"),RawData!$D$1:$P$436,13,FALSE))</f>
        <v>0</v>
      </c>
      <c r="J22" s="556">
        <f>IF(ISERROR(VLOOKUP($A22&amp;TEXT(J$3,"0"),RawData!$D$1:$P$436,13,FALSE)),0,VLOOKUP($A22&amp;TEXT(J$3,"0"),RawData!$D$1:$P$436,13,FALSE))</f>
        <v>0</v>
      </c>
      <c r="K22" s="556">
        <f>IF(ISERROR(VLOOKUP($A22&amp;TEXT(K$3,"0"),RawData!$D$1:$P$436,13,FALSE)),0,VLOOKUP($A22&amp;TEXT(K$3,"0"),RawData!$D$1:$P$436,13,FALSE))</f>
        <v>0</v>
      </c>
      <c r="L22" s="556">
        <f>IF(ISERROR(VLOOKUP($A22&amp;TEXT(L$3,"0"),RawData!$D$1:$P$436,13,FALSE)),0,VLOOKUP($A22&amp;TEXT(L$3,"0"),RawData!$D$1:$P$436,13,FALSE))</f>
        <v>0</v>
      </c>
      <c r="M22" s="556">
        <f>IF(ISERROR(VLOOKUP($A22&amp;TEXT(M$3,"0"),RawData!$D$1:$P$436,13,FALSE)),0,VLOOKUP($A22&amp;TEXT(M$3,"0"),RawData!$D$1:$P$436,13,FALSE))</f>
        <v>0</v>
      </c>
      <c r="N22" s="556">
        <f>IF(ISERROR(VLOOKUP($A22&amp;TEXT(N$3,"0"),RawData!$D$1:$P$436,13,FALSE)),0,VLOOKUP($A22&amp;TEXT(N$3,"0"),RawData!$D$1:$P$436,13,FALSE))</f>
        <v>0</v>
      </c>
      <c r="O22" s="556">
        <f>IF(ISERROR(VLOOKUP($A22&amp;TEXT(O$3,"0"),RawData!$D$1:$P$436,13,FALSE)),0,VLOOKUP($A22&amp;TEXT(O$3,"0"),RawData!$D$1:$P$436,13,FALSE))</f>
        <v>0</v>
      </c>
      <c r="P22" s="556">
        <f>IF(ISERROR(VLOOKUP($A22&amp;TEXT(P$3,"0"),RawData!$D$1:$P$436,13,FALSE)),0,VLOOKUP($A22&amp;TEXT(P$3,"0"),RawData!$D$1:$P$436,13,FALSE))</f>
        <v>0</v>
      </c>
      <c r="Q22" s="556">
        <f>IF(ISERROR(VLOOKUP($A22&amp;TEXT(Q$3,"0"),RawData!$D$1:$P$436,13,FALSE)),0,VLOOKUP($A22&amp;TEXT(Q$3,"0"),RawData!$D$1:$P$436,13,FALSE))</f>
        <v>0</v>
      </c>
      <c r="R22" s="556">
        <f>IF(ISERROR(VLOOKUP($A22&amp;TEXT(R$3,"0"),RawData!$D$1:$P$436,13,FALSE)),0,VLOOKUP($A22&amp;TEXT(R$3,"0"),RawData!$D$1:$P$436,13,FALSE))</f>
        <v>0</v>
      </c>
      <c r="S22" s="557">
        <f>IF(ISERROR(VLOOKUP($A22&amp;TEXT(S$3,"0"),RawData!$D$1:$P$436,13,FALSE)),0,VLOOKUP($A22&amp;TEXT(S$3,"0"),RawData!$D$1:$P$436,13,FALSE))</f>
        <v>0</v>
      </c>
      <c r="T22" s="36"/>
      <c r="U22" s="37"/>
      <c r="V22" s="80"/>
      <c r="W22" s="40"/>
      <c r="X22" s="13">
        <f t="shared" ref="X22:X26" si="124">COUNTIF(C22:S22,"&gt;" &amp; 0)</f>
        <v>0</v>
      </c>
      <c r="Y22" s="38">
        <f t="shared" ref="Y22:Y26" si="125">COUNTIF(C22:S22,"&gt;" &amp; 0) - COUNTIF(T22:W22,"&lt;" &amp; 0)</f>
        <v>0</v>
      </c>
      <c r="Z22" s="54">
        <f t="shared" ca="1" si="58"/>
        <v>0</v>
      </c>
      <c r="AA22" s="55">
        <f ca="1">Z22</f>
        <v>0</v>
      </c>
      <c r="AB22" s="55">
        <f ca="1">AA22</f>
        <v>0</v>
      </c>
      <c r="AC22" s="55"/>
      <c r="AD22" s="55"/>
      <c r="AE22" s="55"/>
      <c r="AF22" s="55"/>
      <c r="AG22" s="675"/>
      <c r="AH22" s="674"/>
      <c r="AI22" s="674"/>
      <c r="AJ22" s="52"/>
      <c r="AK22" s="52"/>
      <c r="AL22" s="52"/>
      <c r="AM22" s="52"/>
      <c r="AN22" s="52"/>
      <c r="AO22" s="52"/>
      <c r="AP22" s="52"/>
      <c r="AQ22" s="52"/>
      <c r="AR22" s="137"/>
      <c r="AS22" s="382">
        <f t="shared" ref="AS22" ca="1" si="126">ROUND((Z22 - 35) * $B$1,1)</f>
        <v>-35</v>
      </c>
      <c r="AT22" s="234">
        <f ca="1">ROUND((AA22 - 35) * $B$1,1)</f>
        <v>-35</v>
      </c>
      <c r="AU22" s="234">
        <f t="shared" ref="AU22" ca="1" si="127">ROUND((AB22 - 35) * $B$1,1)</f>
        <v>-35</v>
      </c>
      <c r="AV22" s="234">
        <f t="shared" ref="AV22" si="128">ROUND((AC22 - 35) * $B$1,1)</f>
        <v>-35</v>
      </c>
      <c r="AW22" s="234">
        <f t="shared" ref="AW22" si="129">ROUND((AD22 - 35) * $B$1,1)</f>
        <v>-35</v>
      </c>
      <c r="AX22" s="234">
        <f t="shared" ref="AX22" si="130">ROUND((AE22 - 35) * $B$1,1)</f>
        <v>-35</v>
      </c>
      <c r="AY22" s="234">
        <f t="shared" ref="AY22" si="131">ROUND((AF22 - 35) * $B$1,1)</f>
        <v>-35</v>
      </c>
      <c r="AZ22" s="234">
        <f t="shared" ref="AZ22" si="132">ROUND((AG22 - 35) * $B$1,1)</f>
        <v>-35</v>
      </c>
      <c r="BA22" s="234">
        <f t="shared" ref="BA22" si="133">ROUND((AH22 - 35) * $B$1,1)</f>
        <v>-35</v>
      </c>
      <c r="BB22" s="234">
        <f t="shared" ref="BB22" si="134">ROUND((AI22 - 35) * $B$1,1)</f>
        <v>-35</v>
      </c>
      <c r="BC22" s="234">
        <f t="shared" ref="BC22" si="135">ROUND((AJ22 - 35) * $B$1,1)</f>
        <v>-35</v>
      </c>
      <c r="BD22" s="234">
        <f t="shared" ref="BD22" si="136">ROUND((AK22 - 35) * $B$1,1)</f>
        <v>-35</v>
      </c>
      <c r="BE22" s="234">
        <f t="shared" ref="BE22" si="137">ROUND((AL22 - 35) * $B$1,1)</f>
        <v>-35</v>
      </c>
      <c r="BF22" s="234">
        <f t="shared" ref="BF22" si="138">ROUND((AM22 - 35) * $B$1,1)</f>
        <v>-35</v>
      </c>
      <c r="BG22" s="234">
        <f t="shared" ref="BG22" si="139">ROUND((AN22 - 35) * $B$1,1)</f>
        <v>-35</v>
      </c>
      <c r="BH22" s="234">
        <f t="shared" ref="BH22" si="140">ROUND((AO22 - 35) * $B$1,1)</f>
        <v>-35</v>
      </c>
      <c r="BI22" s="234">
        <f t="shared" ref="BI22" si="141">ROUND((AP22 - 35) * $B$1,1)</f>
        <v>-35</v>
      </c>
      <c r="BJ22" s="234">
        <f t="shared" ref="BJ22" si="142">ROUND((AQ22 - 35) * $B$1,1)</f>
        <v>-35</v>
      </c>
      <c r="BK22" s="385">
        <f t="shared" ref="BK22" si="143">ROUND((AR22 - 35) * $B$1,1)</f>
        <v>-35</v>
      </c>
      <c r="BL22" s="45" t="s">
        <v>4</v>
      </c>
      <c r="BM22" s="768">
        <f>IF(ISERROR(VLOOKUP($A22&amp;TEXT(BM$3,"0"),RawData!$D$1:$O$297,12,FALSE)),0,VLOOKUP($A22&amp;TEXT(BM$3,"0"),RawData!$D$1:$O$297,12,FALSE))</f>
        <v>0</v>
      </c>
      <c r="BN22" s="768">
        <f>IF(ISERROR(VLOOKUP($A22&amp;TEXT(BN$3,"0"),RawData!$D$1:$O$297,12,FALSE)),0,VLOOKUP($A22&amp;TEXT(BN$3,"0"),RawData!$D$1:$O$297,12,FALSE))</f>
        <v>0</v>
      </c>
      <c r="BO22" s="768">
        <f>IF(ISERROR(VLOOKUP($A22&amp;TEXT(BO$3,"0"),RawData!$D$1:$O$297,12,FALSE)),0,VLOOKUP($A22&amp;TEXT(BO$3,"0"),RawData!$D$1:$O$297,12,FALSE))</f>
        <v>0</v>
      </c>
      <c r="BP22" s="768">
        <f>IF(ISERROR(VLOOKUP($A22&amp;TEXT(BP$3,"0"),RawData!$D$1:$O$297,12,FALSE)),0,VLOOKUP($A22&amp;TEXT(BP$3,"0"),RawData!$D$1:$O$297,12,FALSE))</f>
        <v>0</v>
      </c>
      <c r="BQ22" s="768">
        <f>IF(ISERROR(VLOOKUP($A22&amp;TEXT(BQ$3,"0"),RawData!$D$1:$O$297,12,FALSE)),0,VLOOKUP($A22&amp;TEXT(BQ$3,"0"),RawData!$D$1:$O$297,12,FALSE))</f>
        <v>0</v>
      </c>
      <c r="BR22" s="768">
        <f>IF(ISERROR(VLOOKUP($A22&amp;TEXT(BR$3,"0"),RawData!$D$1:$O$297,12,FALSE)),0,VLOOKUP($A22&amp;TEXT(BR$3,"0"),RawData!$D$1:$O$297,12,FALSE))</f>
        <v>0</v>
      </c>
      <c r="BS22" s="768">
        <f>IF(ISERROR(VLOOKUP($A22&amp;TEXT(BS$3,"0"),RawData!$D$1:$O$297,12,FALSE)),0,VLOOKUP($A22&amp;TEXT(BS$3,"0"),RawData!$D$1:$O$297,12,FALSE))</f>
        <v>0</v>
      </c>
      <c r="BT22" s="768">
        <f>IF(ISERROR(VLOOKUP($A22&amp;TEXT(BT$3,"0"),RawData!$D$1:$O$297,12,FALSE)),0,VLOOKUP($A22&amp;TEXT(BT$3,"0"),RawData!$D$1:$O$297,12,FALSE))</f>
        <v>0</v>
      </c>
      <c r="BU22" s="768">
        <f>IF(ISERROR(VLOOKUP($A22&amp;TEXT(BU$3,"0"),RawData!$D$1:$O$297,12,FALSE)),0,VLOOKUP($A22&amp;TEXT(BU$3,"0"),RawData!$D$1:$O$297,12,FALSE))</f>
        <v>0</v>
      </c>
      <c r="BV22" s="768">
        <f>IF(ISERROR(VLOOKUP($A22&amp;TEXT(BV$3,"0"),RawData!$D$1:$O$297,12,FALSE)),0,VLOOKUP($A22&amp;TEXT(BV$3,"0"),RawData!$D$1:$O$297,12,FALSE))</f>
        <v>0</v>
      </c>
      <c r="BW22" s="768">
        <f>IF(ISERROR(VLOOKUP($A22&amp;TEXT(BW$3,"0"),RawData!$D$1:$O$297,12,FALSE)),0,VLOOKUP($A22&amp;TEXT(BW$3,"0"),RawData!$D$1:$O$297,12,FALSE))</f>
        <v>0</v>
      </c>
      <c r="BX22" s="768">
        <f>IF(ISERROR(VLOOKUP($A22&amp;TEXT(BX$3,"0"),RawData!$D$1:$O$297,12,FALSE)),0,VLOOKUP($A22&amp;TEXT(BX$3,"0"),RawData!$D$1:$O$297,12,FALSE))</f>
        <v>0</v>
      </c>
      <c r="BY22" s="768">
        <f>IF(ISERROR(VLOOKUP($A22&amp;TEXT(BY$3,"0"),RawData!$D$1:$O$297,12,FALSE)),0,VLOOKUP($A22&amp;TEXT(BY$3,"0"),RawData!$D$1:$O$297,12,FALSE))</f>
        <v>0</v>
      </c>
      <c r="BZ22" s="768">
        <f>IF(ISERROR(VLOOKUP($A22&amp;TEXT(BZ$3,"0"),RawData!$D$1:$O$297,12,FALSE)),0,VLOOKUP($A22&amp;TEXT(BZ$3,"0"),RawData!$D$1:$O$297,12,FALSE))</f>
        <v>0</v>
      </c>
      <c r="CA22" s="768">
        <f>IF(ISERROR(VLOOKUP($A22&amp;TEXT(CA$3,"0"),RawData!$D$1:$O$297,12,FALSE)),0,VLOOKUP($A22&amp;TEXT(CA$3,"0"),RawData!$D$1:$O$297,12,FALSE))</f>
        <v>0</v>
      </c>
      <c r="CB22" s="768">
        <f>IF(ISERROR(VLOOKUP($A22&amp;TEXT(CB$3,"0"),RawData!$D$1:$O$297,12,FALSE)),0,VLOOKUP($A22&amp;TEXT(CB$3,"0"),RawData!$D$1:$O$297,12,FALSE))</f>
        <v>0</v>
      </c>
      <c r="CC22" s="769">
        <f>IF(ISERROR(VLOOKUP($A22&amp;TEXT(CC$3,"0"),RawData!$D$1:$O$297,12,FALSE)),0,VLOOKUP($A22&amp;TEXT(CC$3,"0"),RawData!$D$1:$O$297,12,FALSE))</f>
        <v>0</v>
      </c>
      <c r="CD22" s="45" t="s">
        <v>4</v>
      </c>
      <c r="CE22" s="46" t="str">
        <f t="shared" ref="CE22" si="144">IF( BM22 &gt; 0, BM22 - AS22, "n/a" )</f>
        <v>n/a</v>
      </c>
      <c r="CF22" s="46" t="str">
        <f t="shared" ref="CF22" si="145">IF( BN22 &gt; 0, BN22 - AT22, "n/a" )</f>
        <v>n/a</v>
      </c>
      <c r="CG22" s="46" t="str">
        <f t="shared" ref="CG22" si="146">IF( BO22 &gt; 0, BO22 - AU22, "n/a" )</f>
        <v>n/a</v>
      </c>
      <c r="CH22" s="46" t="str">
        <f t="shared" ref="CH22" si="147">IF( BP22 &gt; 0, BP22 - AV22, "n/a" )</f>
        <v>n/a</v>
      </c>
      <c r="CI22" s="46" t="str">
        <f t="shared" ref="CI22" si="148">IF( BQ22 &gt; 0, BQ22 - AW22, "n/a" )</f>
        <v>n/a</v>
      </c>
      <c r="CJ22" s="46" t="str">
        <f t="shared" ref="CJ22" si="149">IF( BR22 &gt; 0, BR22 - AX22, "n/a" )</f>
        <v>n/a</v>
      </c>
      <c r="CK22" s="46" t="str">
        <f t="shared" ref="CK22" si="150">IF( BS22 &gt; 0, BS22 - AY22, "n/a" )</f>
        <v>n/a</v>
      </c>
      <c r="CL22" s="140" t="str">
        <f t="shared" ref="CL22" si="151">IF( BT22 &gt; 0, BT22 - AZ22, "n/a" )</f>
        <v>n/a</v>
      </c>
      <c r="CM22" s="673" t="str">
        <f t="shared" ref="CM22" si="152">IF( BU22 &gt; 0, BU22 - BA22, "n/a" )</f>
        <v>n/a</v>
      </c>
      <c r="CN22" s="46" t="str">
        <f t="shared" ref="CN22" si="153">IF( BV22 &gt; 0, BV22 - BB22, "n/a" )</f>
        <v>n/a</v>
      </c>
      <c r="CO22" s="46" t="str">
        <f t="shared" ref="CO22" si="154">IF( BW22 &gt; 0, BW22 - BC22, "n/a" )</f>
        <v>n/a</v>
      </c>
      <c r="CP22" s="46" t="str">
        <f t="shared" ref="CP22" si="155">IF( BX22 &gt; 0, BX22 - BD22, "n/a" )</f>
        <v>n/a</v>
      </c>
      <c r="CQ22" s="46" t="str">
        <f t="shared" ref="CQ22" si="156">IF( BY22 &gt; 0, BY22 - BE22, "n/a" )</f>
        <v>n/a</v>
      </c>
      <c r="CR22" s="46" t="str">
        <f t="shared" ref="CR22" si="157">IF( BZ22 &gt; 0, BZ22 - BF22, "n/a" )</f>
        <v>n/a</v>
      </c>
      <c r="CS22" s="46" t="str">
        <f t="shared" ref="CS22" si="158">IF( CA22 &gt; 0, CA22 - BG22, "n/a" )</f>
        <v>n/a</v>
      </c>
      <c r="CT22" s="46" t="str">
        <f t="shared" ref="CT22" si="159">IF( CB22 &gt; 0, CB22 - BH22, "n/a" )</f>
        <v>n/a</v>
      </c>
      <c r="CU22" s="267" t="str">
        <f t="shared" ref="CU22" si="160">IF( CC22 &gt; 0, CC22 - BI22, "n/a" )</f>
        <v>n/a</v>
      </c>
      <c r="CV22" s="375"/>
      <c r="CW22" s="374"/>
      <c r="CX22" s="374"/>
      <c r="CY22" s="374"/>
      <c r="CZ22" s="374"/>
      <c r="DA22" s="374"/>
      <c r="DB22" s="374"/>
      <c r="DC22" s="374"/>
      <c r="DD22" s="374"/>
      <c r="DE22" s="374"/>
      <c r="DF22" s="374"/>
      <c r="DG22" s="374"/>
      <c r="DH22" s="374"/>
      <c r="DI22" s="374"/>
      <c r="DJ22" s="374"/>
      <c r="DK22" s="374"/>
      <c r="DL22" s="374"/>
      <c r="DM22" s="374"/>
      <c r="DN22" s="375"/>
      <c r="DO22" s="374">
        <f t="shared" ref="DO22:EE22" si="161">SUM(DO4:DO20)</f>
        <v>36</v>
      </c>
      <c r="DP22" s="374">
        <f t="shared" si="161"/>
        <v>36</v>
      </c>
      <c r="DQ22" s="374">
        <f t="shared" si="161"/>
        <v>36</v>
      </c>
      <c r="DR22" s="374">
        <f t="shared" si="161"/>
        <v>36</v>
      </c>
      <c r="DS22" s="374">
        <f t="shared" si="161"/>
        <v>36</v>
      </c>
      <c r="DT22" s="374">
        <f t="shared" si="161"/>
        <v>36</v>
      </c>
      <c r="DU22" s="374">
        <f t="shared" si="161"/>
        <v>36</v>
      </c>
      <c r="DV22" s="374">
        <f t="shared" si="161"/>
        <v>36</v>
      </c>
      <c r="DW22" s="374">
        <f t="shared" si="161"/>
        <v>8</v>
      </c>
      <c r="DX22" s="374">
        <f t="shared" si="161"/>
        <v>0</v>
      </c>
      <c r="DY22" s="374">
        <f t="shared" si="161"/>
        <v>0</v>
      </c>
      <c r="DZ22" s="374">
        <f t="shared" si="161"/>
        <v>0</v>
      </c>
      <c r="EA22" s="374">
        <f t="shared" si="161"/>
        <v>0</v>
      </c>
      <c r="EB22" s="374">
        <f t="shared" si="161"/>
        <v>0</v>
      </c>
      <c r="EC22" s="374">
        <f t="shared" si="161"/>
        <v>0</v>
      </c>
      <c r="ED22" s="374">
        <f t="shared" si="161"/>
        <v>0</v>
      </c>
      <c r="EE22" s="374">
        <f t="shared" si="161"/>
        <v>0</v>
      </c>
      <c r="EF22" s="375"/>
      <c r="EG22" s="375"/>
      <c r="EH22" s="375"/>
      <c r="EI22" s="375"/>
      <c r="EJ22" s="375"/>
      <c r="EK22" s="375"/>
      <c r="EL22" s="375"/>
      <c r="EM22" s="375"/>
      <c r="EN22" s="375"/>
      <c r="EO22" s="374"/>
      <c r="EP22" s="374"/>
      <c r="EQ22" s="374"/>
      <c r="ER22" s="374"/>
      <c r="ES22" s="374"/>
      <c r="ET22" s="374"/>
      <c r="EU22" s="374"/>
      <c r="EV22" s="374"/>
      <c r="EW22" s="374"/>
      <c r="EX22" s="375"/>
      <c r="EY22" s="374"/>
      <c r="EZ22" s="374"/>
      <c r="FA22" s="374"/>
      <c r="FB22" s="374"/>
      <c r="FC22" s="374"/>
      <c r="FD22" s="374"/>
      <c r="FE22" s="374"/>
      <c r="FF22" s="374"/>
      <c r="FG22" s="374"/>
      <c r="FH22" s="374"/>
      <c r="FI22" s="374"/>
      <c r="FJ22" s="374"/>
      <c r="FK22" s="374"/>
      <c r="FL22" s="374"/>
      <c r="FM22" s="374"/>
      <c r="FN22" s="374"/>
      <c r="FO22" s="374"/>
      <c r="FQ22" s="235">
        <v>19</v>
      </c>
      <c r="FR22" s="235">
        <f t="shared" si="120"/>
        <v>0</v>
      </c>
    </row>
    <row r="23" spans="1:174" ht="13.5" thickBot="1" x14ac:dyDescent="0.25">
      <c r="A23" s="212"/>
      <c r="B23" s="561">
        <f ca="1">VLOOKUP($A23,RawData!$X:$AQ,9,FALSE)</f>
        <v>0</v>
      </c>
      <c r="C23" s="13">
        <f>IF(ISERROR(VLOOKUP($A23&amp;TEXT(C$3,"0"),RawData!$D$1:$P$436,13,FALSE)),0,VLOOKUP($A23&amp;TEXT(C$3,"0"),RawData!$D$1:$P$436,13,FALSE))</f>
        <v>0</v>
      </c>
      <c r="D23" s="710">
        <f>IF(ISERROR(VLOOKUP($A23&amp;TEXT(D$3,"0"),RawData!$D$1:$P$436,13,FALSE)),0,VLOOKUP($A23&amp;TEXT(D$3,"0"),RawData!$D$1:$P$436,13,FALSE))</f>
        <v>0</v>
      </c>
      <c r="E23" s="710">
        <f>IF(ISERROR(VLOOKUP($A23&amp;TEXT(E$3,"0"),RawData!$D$1:$P$436,13,FALSE)),0,VLOOKUP($A23&amp;TEXT(E$3,"0"),RawData!$D$1:$P$436,13,FALSE))</f>
        <v>0</v>
      </c>
      <c r="F23" s="710">
        <f>IF(ISERROR(VLOOKUP($A23&amp;TEXT(F$3,"0"),RawData!$D$1:$P$436,13,FALSE)),0,VLOOKUP($A23&amp;TEXT(F$3,"0"),RawData!$D$1:$P$436,13,FALSE))</f>
        <v>0</v>
      </c>
      <c r="G23" s="710">
        <f>IF(ISERROR(VLOOKUP($A23&amp;TEXT(G$3,"0"),RawData!$D$1:$P$436,13,FALSE)),0,VLOOKUP($A23&amp;TEXT(G$3,"0"),RawData!$D$1:$P$436,13,FALSE))</f>
        <v>0</v>
      </c>
      <c r="H23" s="710">
        <f>IF(ISERROR(VLOOKUP($A23&amp;TEXT(H$3,"0"),RawData!$D$1:$P$436,13,FALSE)),0,VLOOKUP($A23&amp;TEXT(H$3,"0"),RawData!$D$1:$P$436,13,FALSE))</f>
        <v>0</v>
      </c>
      <c r="I23" s="710">
        <f>IF(ISERROR(VLOOKUP($A23&amp;TEXT(I$3,"0"),RawData!$D$1:$P$436,13,FALSE)),0,VLOOKUP($A23&amp;TEXT(I$3,"0"),RawData!$D$1:$P$436,13,FALSE))</f>
        <v>0</v>
      </c>
      <c r="J23" s="710">
        <f>IF(ISERROR(VLOOKUP($A23&amp;TEXT(J$3,"0"),RawData!$D$1:$P$436,13,FALSE)),0,VLOOKUP($A23&amp;TEXT(J$3,"0"),RawData!$D$1:$P$436,13,FALSE))</f>
        <v>0</v>
      </c>
      <c r="K23" s="710">
        <f>IF(ISERROR(VLOOKUP($A23&amp;TEXT(K$3,"0"),RawData!$D$1:$P$436,13,FALSE)),0,VLOOKUP($A23&amp;TEXT(K$3,"0"),RawData!$D$1:$P$436,13,FALSE))</f>
        <v>0</v>
      </c>
      <c r="L23" s="710">
        <f>IF(ISERROR(VLOOKUP($A23&amp;TEXT(L$3,"0"),RawData!$D$1:$P$436,13,FALSE)),0,VLOOKUP($A23&amp;TEXT(L$3,"0"),RawData!$D$1:$P$436,13,FALSE))</f>
        <v>0</v>
      </c>
      <c r="M23" s="710">
        <f>IF(ISERROR(VLOOKUP($A23&amp;TEXT(M$3,"0"),RawData!$D$1:$P$436,13,FALSE)),0,VLOOKUP($A23&amp;TEXT(M$3,"0"),RawData!$D$1:$P$436,13,FALSE))</f>
        <v>0</v>
      </c>
      <c r="N23" s="710">
        <f>IF(ISERROR(VLOOKUP($A23&amp;TEXT(N$3,"0"),RawData!$D$1:$P$436,13,FALSE)),0,VLOOKUP($A23&amp;TEXT(N$3,"0"),RawData!$D$1:$P$436,13,FALSE))</f>
        <v>0</v>
      </c>
      <c r="O23" s="710">
        <f>IF(ISERROR(VLOOKUP($A23&amp;TEXT(O$3,"0"),RawData!$D$1:$P$436,13,FALSE)),0,VLOOKUP($A23&amp;TEXT(O$3,"0"),RawData!$D$1:$P$436,13,FALSE))</f>
        <v>0</v>
      </c>
      <c r="P23" s="710">
        <f>IF(ISERROR(VLOOKUP($A23&amp;TEXT(P$3,"0"),RawData!$D$1:$P$436,13,FALSE)),0,VLOOKUP($A23&amp;TEXT(P$3,"0"),RawData!$D$1:$P$436,13,FALSE))</f>
        <v>0</v>
      </c>
      <c r="Q23" s="710">
        <f>IF(ISERROR(VLOOKUP($A23&amp;TEXT(Q$3,"0"),RawData!$D$1:$P$436,13,FALSE)),0,VLOOKUP($A23&amp;TEXT(Q$3,"0"),RawData!$D$1:$P$436,13,FALSE))</f>
        <v>0</v>
      </c>
      <c r="R23" s="710">
        <f>IF(ISERROR(VLOOKUP($A23&amp;TEXT(R$3,"0"),RawData!$D$1:$P$436,13,FALSE)),0,VLOOKUP($A23&amp;TEXT(R$3,"0"),RawData!$D$1:$P$436,13,FALSE))</f>
        <v>0</v>
      </c>
      <c r="S23" s="711">
        <f>IF(ISERROR(VLOOKUP($A23&amp;TEXT(S$3,"0"),RawData!$D$1:$P$436,13,FALSE)),0,VLOOKUP($A23&amp;TEXT(S$3,"0"),RawData!$D$1:$P$436,13,FALSE))</f>
        <v>0</v>
      </c>
      <c r="T23" s="36"/>
      <c r="U23" s="37"/>
      <c r="V23" s="80"/>
      <c r="W23" s="40"/>
      <c r="X23" s="13">
        <f t="shared" ref="X23" si="162">COUNTIF(C23:S23,"&gt;" &amp; 0)</f>
        <v>0</v>
      </c>
      <c r="Y23" s="38">
        <f t="shared" ref="Y23" si="163">COUNTIF(C23:S23,"&gt;" &amp; 0) - COUNTIF(T23:W23,"&lt;" &amp; 0)</f>
        <v>0</v>
      </c>
      <c r="Z23" s="54">
        <f t="shared" ca="1" si="58"/>
        <v>0</v>
      </c>
      <c r="AA23" s="55">
        <f t="shared" ca="1" si="113"/>
        <v>0</v>
      </c>
      <c r="AB23" s="55">
        <f ca="1">AA23</f>
        <v>0</v>
      </c>
      <c r="AC23" s="55"/>
      <c r="AD23" s="55"/>
      <c r="AE23" s="55"/>
      <c r="AF23" s="55"/>
      <c r="AG23" s="809"/>
      <c r="AH23" s="808"/>
      <c r="AI23" s="808"/>
      <c r="AJ23" s="55"/>
      <c r="AK23" s="55"/>
      <c r="AL23" s="55"/>
      <c r="AM23" s="52"/>
      <c r="AN23" s="52"/>
      <c r="AO23" s="52"/>
      <c r="AP23" s="52"/>
      <c r="AQ23" s="52"/>
      <c r="AR23" s="137"/>
      <c r="AS23" s="382">
        <f t="shared" ref="AS23:AS32" ca="1" si="164">ROUND((Z23 - 35) * $B$1,1)</f>
        <v>-35</v>
      </c>
      <c r="AT23" s="234">
        <f t="shared" ref="AT23:AT32" ca="1" si="165">ROUND((AA23 - 35) * $B$1,1)</f>
        <v>-35</v>
      </c>
      <c r="AU23" s="234">
        <f t="shared" ref="AU23:AU32" ca="1" si="166">ROUND((AB23 - 35) * $B$1,1)</f>
        <v>-35</v>
      </c>
      <c r="AV23" s="234">
        <f t="shared" ref="AV23:AV32" si="167">ROUND((AC23 - 35) * $B$1,1)</f>
        <v>-35</v>
      </c>
      <c r="AW23" s="234">
        <f t="shared" ref="AW23:AW32" si="168">ROUND((AD23 - 35) * $B$1,1)</f>
        <v>-35</v>
      </c>
      <c r="AX23" s="234">
        <f t="shared" ref="AX23:AX32" si="169">ROUND((AE23 - 35) * $B$1,1)</f>
        <v>-35</v>
      </c>
      <c r="AY23" s="234">
        <f t="shared" ref="AY23:AY32" si="170">ROUND((AF23 - 35) * $B$1,1)</f>
        <v>-35</v>
      </c>
      <c r="AZ23" s="234">
        <f t="shared" ref="AZ23:AZ32" si="171">ROUND((AG23 - 35) * $B$1,1)</f>
        <v>-35</v>
      </c>
      <c r="BA23" s="234">
        <f t="shared" ref="BA23:BA32" si="172">ROUND((AH23 - 35) * $B$1,1)</f>
        <v>-35</v>
      </c>
      <c r="BB23" s="234">
        <f t="shared" ref="BB23:BB32" si="173">ROUND((AI23 - 35) * $B$1,1)</f>
        <v>-35</v>
      </c>
      <c r="BC23" s="234">
        <f t="shared" ref="BC23:BC32" si="174">ROUND((AJ23 - 35) * $B$1,1)</f>
        <v>-35</v>
      </c>
      <c r="BD23" s="234">
        <f t="shared" ref="BD23:BD32" si="175">ROUND((AK23 - 35) * $B$1,1)</f>
        <v>-35</v>
      </c>
      <c r="BE23" s="234">
        <f t="shared" ref="BE23:BE32" si="176">ROUND((AL23 - 35) * $B$1,1)</f>
        <v>-35</v>
      </c>
      <c r="BF23" s="234">
        <f t="shared" ref="BF23:BF32" si="177">ROUND((AM23 - 35) * $B$1,1)</f>
        <v>-35</v>
      </c>
      <c r="BG23" s="234">
        <f t="shared" ref="BG23:BG32" si="178">ROUND((AN23 - 35) * $B$1,1)</f>
        <v>-35</v>
      </c>
      <c r="BH23" s="234">
        <f t="shared" ref="BH23:BH32" si="179">ROUND((AO23 - 35) * $B$1,1)</f>
        <v>-35</v>
      </c>
      <c r="BI23" s="234">
        <f t="shared" ref="BI23:BI32" si="180">ROUND((AP23 - 35) * $B$1,1)</f>
        <v>-35</v>
      </c>
      <c r="BJ23" s="234">
        <f t="shared" ref="BJ23:BJ32" si="181">ROUND((AQ23 - 35) * $B$1,1)</f>
        <v>-35</v>
      </c>
      <c r="BK23" s="385">
        <f t="shared" ref="BK23:BK32" si="182">ROUND((AR23 - 35) * $B$1,1)</f>
        <v>-35</v>
      </c>
      <c r="BL23" s="45" t="s">
        <v>4</v>
      </c>
      <c r="BM23" s="768">
        <f>IF(ISERROR(VLOOKUP($A23&amp;TEXT(BM$3,"0"),RawData!$D$1:$O$297,12,FALSE)),0,VLOOKUP($A23&amp;TEXT(BM$3,"0"),RawData!$D$1:$O$297,12,FALSE))</f>
        <v>0</v>
      </c>
      <c r="BN23" s="768">
        <f>IF(ISERROR(VLOOKUP($A23&amp;TEXT(BN$3,"0"),RawData!$D$1:$O$297,12,FALSE)),0,VLOOKUP($A23&amp;TEXT(BN$3,"0"),RawData!$D$1:$O$297,12,FALSE))</f>
        <v>0</v>
      </c>
      <c r="BO23" s="768">
        <f>IF(ISERROR(VLOOKUP($A23&amp;TEXT(BO$3,"0"),RawData!$D$1:$O$297,12,FALSE)),0,VLOOKUP($A23&amp;TEXT(BO$3,"0"),RawData!$D$1:$O$297,12,FALSE))</f>
        <v>0</v>
      </c>
      <c r="BP23" s="768">
        <f>IF(ISERROR(VLOOKUP($A23&amp;TEXT(BP$3,"0"),RawData!$D$1:$O$297,12,FALSE)),0,VLOOKUP($A23&amp;TEXT(BP$3,"0"),RawData!$D$1:$O$297,12,FALSE))</f>
        <v>0</v>
      </c>
      <c r="BQ23" s="768">
        <f>IF(ISERROR(VLOOKUP($A23&amp;TEXT(BQ$3,"0"),RawData!$D$1:$O$297,12,FALSE)),0,VLOOKUP($A23&amp;TEXT(BQ$3,"0"),RawData!$D$1:$O$297,12,FALSE))</f>
        <v>0</v>
      </c>
      <c r="BR23" s="768">
        <f>IF(ISERROR(VLOOKUP($A23&amp;TEXT(BR$3,"0"),RawData!$D$1:$O$297,12,FALSE)),0,VLOOKUP($A23&amp;TEXT(BR$3,"0"),RawData!$D$1:$O$297,12,FALSE))</f>
        <v>0</v>
      </c>
      <c r="BS23" s="768">
        <f>IF(ISERROR(VLOOKUP($A23&amp;TEXT(BS$3,"0"),RawData!$D$1:$O$297,12,FALSE)),0,VLOOKUP($A23&amp;TEXT(BS$3,"0"),RawData!$D$1:$O$297,12,FALSE))</f>
        <v>0</v>
      </c>
      <c r="BT23" s="768">
        <f>IF(ISERROR(VLOOKUP($A23&amp;TEXT(BT$3,"0"),RawData!$D$1:$O$297,12,FALSE)),0,VLOOKUP($A23&amp;TEXT(BT$3,"0"),RawData!$D$1:$O$297,12,FALSE))</f>
        <v>0</v>
      </c>
      <c r="BU23" s="768">
        <f>IF(ISERROR(VLOOKUP($A23&amp;TEXT(BU$3,"0"),RawData!$D$1:$O$297,12,FALSE)),0,VLOOKUP($A23&amp;TEXT(BU$3,"0"),RawData!$D$1:$O$297,12,FALSE))</f>
        <v>0</v>
      </c>
      <c r="BV23" s="768">
        <f>IF(ISERROR(VLOOKUP($A23&amp;TEXT(BV$3,"0"),RawData!$D$1:$O$297,12,FALSE)),0,VLOOKUP($A23&amp;TEXT(BV$3,"0"),RawData!$D$1:$O$297,12,FALSE))</f>
        <v>0</v>
      </c>
      <c r="BW23" s="768">
        <f>IF(ISERROR(VLOOKUP($A23&amp;TEXT(BW$3,"0"),RawData!$D$1:$O$297,12,FALSE)),0,VLOOKUP($A23&amp;TEXT(BW$3,"0"),RawData!$D$1:$O$297,12,FALSE))</f>
        <v>0</v>
      </c>
      <c r="BX23" s="768">
        <f>IF(ISERROR(VLOOKUP($A23&amp;TEXT(BX$3,"0"),RawData!$D$1:$O$297,12,FALSE)),0,VLOOKUP($A23&amp;TEXT(BX$3,"0"),RawData!$D$1:$O$297,12,FALSE))</f>
        <v>0</v>
      </c>
      <c r="BY23" s="768">
        <f>IF(ISERROR(VLOOKUP($A23&amp;TEXT(BY$3,"0"),RawData!$D$1:$O$297,12,FALSE)),0,VLOOKUP($A23&amp;TEXT(BY$3,"0"),RawData!$D$1:$O$297,12,FALSE))</f>
        <v>0</v>
      </c>
      <c r="BZ23" s="768">
        <f>IF(ISERROR(VLOOKUP($A23&amp;TEXT(BZ$3,"0"),RawData!$D$1:$O$297,12,FALSE)),0,VLOOKUP($A23&amp;TEXT(BZ$3,"0"),RawData!$D$1:$O$297,12,FALSE))</f>
        <v>0</v>
      </c>
      <c r="CA23" s="768">
        <f>IF(ISERROR(VLOOKUP($A23&amp;TEXT(CA$3,"0"),RawData!$D$1:$O$297,12,FALSE)),0,VLOOKUP($A23&amp;TEXT(CA$3,"0"),RawData!$D$1:$O$297,12,FALSE))</f>
        <v>0</v>
      </c>
      <c r="CB23" s="768">
        <f>IF(ISERROR(VLOOKUP($A23&amp;TEXT(CB$3,"0"),RawData!$D$1:$O$297,12,FALSE)),0,VLOOKUP($A23&amp;TEXT(CB$3,"0"),RawData!$D$1:$O$297,12,FALSE))</f>
        <v>0</v>
      </c>
      <c r="CC23" s="769">
        <f>IF(ISERROR(VLOOKUP($A23&amp;TEXT(CC$3,"0"),RawData!$D$1:$O$297,12,FALSE)),0,VLOOKUP($A23&amp;TEXT(CC$3,"0"),RawData!$D$1:$O$297,12,FALSE))</f>
        <v>0</v>
      </c>
      <c r="CD23" s="45" t="s">
        <v>4</v>
      </c>
      <c r="CE23" s="46" t="str">
        <f t="shared" ref="CE23:CE32" si="183">IF( BM23 &gt; 0, BM23 - AS23, "n/a" )</f>
        <v>n/a</v>
      </c>
      <c r="CF23" s="46" t="str">
        <f t="shared" ref="CF23:CF32" si="184">IF( BN23 &gt; 0, BN23 - AT23, "n/a" )</f>
        <v>n/a</v>
      </c>
      <c r="CG23" s="46" t="str">
        <f t="shared" ref="CG23:CG32" si="185">IF( BO23 &gt; 0, BO23 - AU23, "n/a" )</f>
        <v>n/a</v>
      </c>
      <c r="CH23" s="46" t="str">
        <f t="shared" ref="CH23:CH32" si="186">IF( BP23 &gt; 0, BP23 - AV23, "n/a" )</f>
        <v>n/a</v>
      </c>
      <c r="CI23" s="46" t="str">
        <f t="shared" ref="CI23:CI32" si="187">IF( BQ23 &gt; 0, BQ23 - AW23, "n/a" )</f>
        <v>n/a</v>
      </c>
      <c r="CJ23" s="46" t="str">
        <f t="shared" ref="CJ23:CJ32" si="188">IF( BR23 &gt; 0, BR23 - AX23, "n/a" )</f>
        <v>n/a</v>
      </c>
      <c r="CK23" s="46" t="str">
        <f t="shared" ref="CK23:CK32" si="189">IF( BS23 &gt; 0, BS23 - AY23, "n/a" )</f>
        <v>n/a</v>
      </c>
      <c r="CL23" s="140" t="str">
        <f t="shared" ref="CL23:CL32" si="190">IF( BT23 &gt; 0, BT23 - AZ23, "n/a" )</f>
        <v>n/a</v>
      </c>
      <c r="CM23" s="673" t="str">
        <f t="shared" ref="CM23:CM32" si="191">IF( BU23 &gt; 0, BU23 - BA23, "n/a" )</f>
        <v>n/a</v>
      </c>
      <c r="CN23" s="46" t="str">
        <f t="shared" ref="CN23:CN32" si="192">IF( BV23 &gt; 0, BV23 - BB23, "n/a" )</f>
        <v>n/a</v>
      </c>
      <c r="CO23" s="46" t="str">
        <f t="shared" ref="CO23:CO32" si="193">IF( BW23 &gt; 0, BW23 - BC23, "n/a" )</f>
        <v>n/a</v>
      </c>
      <c r="CP23" s="46" t="str">
        <f t="shared" ref="CP23:CP32" si="194">IF( BX23 &gt; 0, BX23 - BD23, "n/a" )</f>
        <v>n/a</v>
      </c>
      <c r="CQ23" s="46" t="str">
        <f t="shared" ref="CQ23:CQ32" si="195">IF( BY23 &gt; 0, BY23 - BE23, "n/a" )</f>
        <v>n/a</v>
      </c>
      <c r="CR23" s="46" t="str">
        <f t="shared" ref="CR23:CR32" si="196">IF( BZ23 &gt; 0, BZ23 - BF23, "n/a" )</f>
        <v>n/a</v>
      </c>
      <c r="CS23" s="46" t="str">
        <f t="shared" ref="CS23:CS32" si="197">IF( CA23 &gt; 0, CA23 - BG23, "n/a" )</f>
        <v>n/a</v>
      </c>
      <c r="CT23" s="46" t="str">
        <f t="shared" ref="CT23:CT32" si="198">IF( CB23 &gt; 0, CB23 - BH23, "n/a" )</f>
        <v>n/a</v>
      </c>
      <c r="CU23" s="267" t="str">
        <f t="shared" ref="CU23:CU32" si="199">IF( CC23 &gt; 0, CC23 - BI23, "n/a" )</f>
        <v>n/a</v>
      </c>
      <c r="CV23" s="375"/>
      <c r="CW23" s="374"/>
      <c r="CX23" s="374"/>
      <c r="CY23" s="374"/>
      <c r="CZ23" s="374"/>
      <c r="DA23" s="374"/>
      <c r="DB23" s="374"/>
      <c r="DC23" s="374"/>
      <c r="DD23" s="374"/>
      <c r="DE23" s="374"/>
      <c r="DF23" s="374"/>
      <c r="DG23" s="374"/>
      <c r="DH23" s="374"/>
      <c r="DI23" s="374"/>
      <c r="DJ23" s="374"/>
      <c r="DK23" s="374"/>
      <c r="DL23" s="374"/>
      <c r="DM23" s="374"/>
      <c r="DN23" s="375"/>
      <c r="DO23" s="374">
        <f>8+7+6+5+4+3+2+1</f>
        <v>36</v>
      </c>
      <c r="DP23" s="374"/>
      <c r="DQ23" s="374"/>
      <c r="DR23" s="374"/>
      <c r="DS23" s="374"/>
      <c r="DT23" s="374"/>
      <c r="DU23" s="374"/>
      <c r="DV23" s="374"/>
      <c r="DW23" s="374"/>
      <c r="DX23" s="374"/>
      <c r="DY23" s="374"/>
      <c r="DZ23" s="374"/>
      <c r="EA23" s="374"/>
      <c r="EB23" s="374"/>
      <c r="EC23" s="374"/>
      <c r="ED23" s="374"/>
      <c r="EE23" s="374"/>
      <c r="EF23" s="375"/>
      <c r="EG23" s="375"/>
      <c r="EH23" s="375"/>
      <c r="EI23" s="375"/>
      <c r="EJ23" s="375"/>
      <c r="EK23" s="375"/>
      <c r="EL23" s="375"/>
      <c r="EM23" s="375"/>
      <c r="EN23" s="375"/>
      <c r="EO23" s="374"/>
      <c r="EP23" s="374"/>
      <c r="EQ23" s="374"/>
      <c r="ER23" s="374"/>
      <c r="ES23" s="374"/>
      <c r="ET23" s="374"/>
      <c r="EU23" s="374"/>
      <c r="EV23" s="374"/>
      <c r="EW23" s="374"/>
      <c r="EX23" s="375"/>
      <c r="EY23" s="374"/>
      <c r="EZ23" s="374"/>
      <c r="FA23" s="374"/>
      <c r="FB23" s="374"/>
      <c r="FC23" s="374"/>
      <c r="FD23" s="374"/>
      <c r="FE23" s="374"/>
      <c r="FF23" s="374"/>
      <c r="FG23" s="374"/>
      <c r="FH23" s="374"/>
      <c r="FI23" s="374"/>
      <c r="FJ23" s="374"/>
      <c r="FK23" s="374"/>
      <c r="FL23" s="374"/>
      <c r="FM23" s="374"/>
      <c r="FN23" s="374"/>
      <c r="FO23" s="374"/>
      <c r="FQ23" s="235">
        <v>20</v>
      </c>
      <c r="FR23" s="235">
        <f t="shared" si="120"/>
        <v>0</v>
      </c>
    </row>
    <row r="24" spans="1:174" ht="15" customHeight="1" thickBot="1" x14ac:dyDescent="0.25">
      <c r="A24" s="212"/>
      <c r="B24" s="561">
        <f ca="1">VLOOKUP($A24,RawData!$X:$AQ,9,FALSE)</f>
        <v>0</v>
      </c>
      <c r="C24" s="13">
        <f>IF(ISERROR(VLOOKUP($A24&amp;TEXT(C$3,"0"),RawData!$D$1:$P$436,13,FALSE)),0,VLOOKUP($A24&amp;TEXT(C$3,"0"),RawData!$D$1:$P$436,13,FALSE))</f>
        <v>0</v>
      </c>
      <c r="D24" s="556">
        <f>IF(ISERROR(VLOOKUP($A24&amp;TEXT(D$3,"0"),RawData!$D$1:$P$436,13,FALSE)),0,VLOOKUP($A24&amp;TEXT(D$3,"0"),RawData!$D$1:$P$436,13,FALSE))</f>
        <v>0</v>
      </c>
      <c r="E24" s="556">
        <f>IF(ISERROR(VLOOKUP($A24&amp;TEXT(E$3,"0"),RawData!$D$1:$P$436,13,FALSE)),0,VLOOKUP($A24&amp;TEXT(E$3,"0"),RawData!$D$1:$P$436,13,FALSE))</f>
        <v>0</v>
      </c>
      <c r="F24" s="556">
        <f>IF(ISERROR(VLOOKUP($A24&amp;TEXT(F$3,"0"),RawData!$D$1:$P$436,13,FALSE)),0,VLOOKUP($A24&amp;TEXT(F$3,"0"),RawData!$D$1:$P$436,13,FALSE))</f>
        <v>0</v>
      </c>
      <c r="G24" s="556">
        <f>IF(ISERROR(VLOOKUP($A24&amp;TEXT(G$3,"0"),RawData!$D$1:$P$436,13,FALSE)),0,VLOOKUP($A24&amp;TEXT(G$3,"0"),RawData!$D$1:$P$436,13,FALSE))</f>
        <v>0</v>
      </c>
      <c r="H24" s="556">
        <f>IF(ISERROR(VLOOKUP($A24&amp;TEXT(H$3,"0"),RawData!$D$1:$P$436,13,FALSE)),0,VLOOKUP($A24&amp;TEXT(H$3,"0"),RawData!$D$1:$P$436,13,FALSE))</f>
        <v>0</v>
      </c>
      <c r="I24" s="556">
        <f>IF(ISERROR(VLOOKUP($A24&amp;TEXT(I$3,"0"),RawData!$D$1:$P$436,13,FALSE)),0,VLOOKUP($A24&amp;TEXT(I$3,"0"),RawData!$D$1:$P$436,13,FALSE))</f>
        <v>0</v>
      </c>
      <c r="J24" s="556">
        <f>IF(ISERROR(VLOOKUP($A24&amp;TEXT(J$3,"0"),RawData!$D$1:$P$436,13,FALSE)),0,VLOOKUP($A24&amp;TEXT(J$3,"0"),RawData!$D$1:$P$436,13,FALSE))</f>
        <v>0</v>
      </c>
      <c r="K24" s="556">
        <f>IF(ISERROR(VLOOKUP($A24&amp;TEXT(K$3,"0"),RawData!$D$1:$P$436,13,FALSE)),0,VLOOKUP($A24&amp;TEXT(K$3,"0"),RawData!$D$1:$P$436,13,FALSE))</f>
        <v>0</v>
      </c>
      <c r="L24" s="556">
        <f>IF(ISERROR(VLOOKUP($A24&amp;TEXT(L$3,"0"),RawData!$D$1:$P$436,13,FALSE)),0,VLOOKUP($A24&amp;TEXT(L$3,"0"),RawData!$D$1:$P$436,13,FALSE))</f>
        <v>0</v>
      </c>
      <c r="M24" s="556">
        <f>IF(ISERROR(VLOOKUP($A24&amp;TEXT(M$3,"0"),RawData!$D$1:$P$436,13,FALSE)),0,VLOOKUP($A24&amp;TEXT(M$3,"0"),RawData!$D$1:$P$436,13,FALSE))</f>
        <v>0</v>
      </c>
      <c r="N24" s="556">
        <f>IF(ISERROR(VLOOKUP($A24&amp;TEXT(N$3,"0"),RawData!$D$1:$P$436,13,FALSE)),0,VLOOKUP($A24&amp;TEXT(N$3,"0"),RawData!$D$1:$P$436,13,FALSE))</f>
        <v>0</v>
      </c>
      <c r="O24" s="556">
        <f>IF(ISERROR(VLOOKUP($A24&amp;TEXT(O$3,"0"),RawData!$D$1:$P$436,13,FALSE)),0,VLOOKUP($A24&amp;TEXT(O$3,"0"),RawData!$D$1:$P$436,13,FALSE))</f>
        <v>0</v>
      </c>
      <c r="P24" s="556">
        <f>IF(ISERROR(VLOOKUP($A24&amp;TEXT(P$3,"0"),RawData!$D$1:$P$436,13,FALSE)),0,VLOOKUP($A24&amp;TEXT(P$3,"0"),RawData!$D$1:$P$436,13,FALSE))</f>
        <v>0</v>
      </c>
      <c r="Q24" s="556">
        <f>IF(ISERROR(VLOOKUP($A24&amp;TEXT(Q$3,"0"),RawData!$D$1:$P$436,13,FALSE)),0,VLOOKUP($A24&amp;TEXT(Q$3,"0"),RawData!$D$1:$P$436,13,FALSE))</f>
        <v>0</v>
      </c>
      <c r="R24" s="556">
        <f>IF(ISERROR(VLOOKUP($A24&amp;TEXT(R$3,"0"),RawData!$D$1:$P$436,13,FALSE)),0,VLOOKUP($A24&amp;TEXT(R$3,"0"),RawData!$D$1:$P$436,13,FALSE))</f>
        <v>0</v>
      </c>
      <c r="S24" s="557">
        <f>IF(ISERROR(VLOOKUP($A24&amp;TEXT(S$3,"0"),RawData!$D$1:$P$436,13,FALSE)),0,VLOOKUP($A24&amp;TEXT(S$3,"0"),RawData!$D$1:$P$436,13,FALSE))</f>
        <v>0</v>
      </c>
      <c r="T24" s="36"/>
      <c r="U24" s="37"/>
      <c r="V24" s="80"/>
      <c r="W24" s="40"/>
      <c r="X24" s="13">
        <f t="shared" si="124"/>
        <v>0</v>
      </c>
      <c r="Y24" s="38">
        <f t="shared" si="125"/>
        <v>0</v>
      </c>
      <c r="Z24" s="54">
        <f t="shared" ca="1" si="58"/>
        <v>0</v>
      </c>
      <c r="AA24" s="55">
        <f ca="1">Z24</f>
        <v>0</v>
      </c>
      <c r="AB24" s="55">
        <f ca="1">AA24</f>
        <v>0</v>
      </c>
      <c r="AC24" s="55"/>
      <c r="AD24" s="55"/>
      <c r="AE24" s="55"/>
      <c r="AF24" s="55"/>
      <c r="AG24" s="675"/>
      <c r="AH24" s="674"/>
      <c r="AI24" s="674"/>
      <c r="AJ24" s="52"/>
      <c r="AK24" s="52"/>
      <c r="AL24" s="52"/>
      <c r="AM24" s="52"/>
      <c r="AN24" s="52"/>
      <c r="AO24" s="52"/>
      <c r="AP24" s="52"/>
      <c r="AQ24" s="52"/>
      <c r="AR24" s="137"/>
      <c r="AS24" s="382">
        <f t="shared" ca="1" si="164"/>
        <v>-35</v>
      </c>
      <c r="AT24" s="234">
        <f t="shared" ca="1" si="165"/>
        <v>-35</v>
      </c>
      <c r="AU24" s="234">
        <f t="shared" ca="1" si="166"/>
        <v>-35</v>
      </c>
      <c r="AV24" s="234">
        <f t="shared" si="167"/>
        <v>-35</v>
      </c>
      <c r="AW24" s="234">
        <f t="shared" si="168"/>
        <v>-35</v>
      </c>
      <c r="AX24" s="234">
        <f t="shared" si="169"/>
        <v>-35</v>
      </c>
      <c r="AY24" s="234">
        <f t="shared" si="170"/>
        <v>-35</v>
      </c>
      <c r="AZ24" s="234">
        <f t="shared" si="171"/>
        <v>-35</v>
      </c>
      <c r="BA24" s="234">
        <f t="shared" si="172"/>
        <v>-35</v>
      </c>
      <c r="BB24" s="234">
        <f t="shared" si="173"/>
        <v>-35</v>
      </c>
      <c r="BC24" s="234">
        <f t="shared" si="174"/>
        <v>-35</v>
      </c>
      <c r="BD24" s="234">
        <f t="shared" si="175"/>
        <v>-35</v>
      </c>
      <c r="BE24" s="234">
        <f t="shared" si="176"/>
        <v>-35</v>
      </c>
      <c r="BF24" s="234">
        <f t="shared" si="177"/>
        <v>-35</v>
      </c>
      <c r="BG24" s="234">
        <f t="shared" si="178"/>
        <v>-35</v>
      </c>
      <c r="BH24" s="234">
        <f t="shared" si="179"/>
        <v>-35</v>
      </c>
      <c r="BI24" s="234">
        <f t="shared" si="180"/>
        <v>-35</v>
      </c>
      <c r="BJ24" s="234">
        <f t="shared" si="181"/>
        <v>-35</v>
      </c>
      <c r="BK24" s="385">
        <f t="shared" si="182"/>
        <v>-35</v>
      </c>
      <c r="BL24" s="45" t="s">
        <v>4</v>
      </c>
      <c r="BM24" s="768">
        <f>IF(ISERROR(VLOOKUP($A24&amp;TEXT(BM$3,"0"),RawData!$D$1:$O$297,12,FALSE)),0,VLOOKUP($A24&amp;TEXT(BM$3,"0"),RawData!$D$1:$O$297,12,FALSE))</f>
        <v>0</v>
      </c>
      <c r="BN24" s="768">
        <f>IF(ISERROR(VLOOKUP($A24&amp;TEXT(BN$3,"0"),RawData!$D$1:$O$297,12,FALSE)),0,VLOOKUP($A24&amp;TEXT(BN$3,"0"),RawData!$D$1:$O$297,12,FALSE))</f>
        <v>0</v>
      </c>
      <c r="BO24" s="768">
        <f>IF(ISERROR(VLOOKUP($A24&amp;TEXT(BO$3,"0"),RawData!$D$1:$O$297,12,FALSE)),0,VLOOKUP($A24&amp;TEXT(BO$3,"0"),RawData!$D$1:$O$297,12,FALSE))</f>
        <v>0</v>
      </c>
      <c r="BP24" s="768">
        <f>IF(ISERROR(VLOOKUP($A24&amp;TEXT(BP$3,"0"),RawData!$D$1:$O$297,12,FALSE)),0,VLOOKUP($A24&amp;TEXT(BP$3,"0"),RawData!$D$1:$O$297,12,FALSE))</f>
        <v>0</v>
      </c>
      <c r="BQ24" s="768">
        <f>IF(ISERROR(VLOOKUP($A24&amp;TEXT(BQ$3,"0"),RawData!$D$1:$O$297,12,FALSE)),0,VLOOKUP($A24&amp;TEXT(BQ$3,"0"),RawData!$D$1:$O$297,12,FALSE))</f>
        <v>0</v>
      </c>
      <c r="BR24" s="768">
        <f>IF(ISERROR(VLOOKUP($A24&amp;TEXT(BR$3,"0"),RawData!$D$1:$O$297,12,FALSE)),0,VLOOKUP($A24&amp;TEXT(BR$3,"0"),RawData!$D$1:$O$297,12,FALSE))</f>
        <v>0</v>
      </c>
      <c r="BS24" s="768">
        <f>IF(ISERROR(VLOOKUP($A24&amp;TEXT(BS$3,"0"),RawData!$D$1:$O$297,12,FALSE)),0,VLOOKUP($A24&amp;TEXT(BS$3,"0"),RawData!$D$1:$O$297,12,FALSE))</f>
        <v>0</v>
      </c>
      <c r="BT24" s="768">
        <f>IF(ISERROR(VLOOKUP($A24&amp;TEXT(BT$3,"0"),RawData!$D$1:$O$297,12,FALSE)),0,VLOOKUP($A24&amp;TEXT(BT$3,"0"),RawData!$D$1:$O$297,12,FALSE))</f>
        <v>0</v>
      </c>
      <c r="BU24" s="768">
        <f>IF(ISERROR(VLOOKUP($A24&amp;TEXT(BU$3,"0"),RawData!$D$1:$O$297,12,FALSE)),0,VLOOKUP($A24&amp;TEXT(BU$3,"0"),RawData!$D$1:$O$297,12,FALSE))</f>
        <v>0</v>
      </c>
      <c r="BV24" s="768">
        <f>IF(ISERROR(VLOOKUP($A24&amp;TEXT(BV$3,"0"),RawData!$D$1:$O$297,12,FALSE)),0,VLOOKUP($A24&amp;TEXT(BV$3,"0"),RawData!$D$1:$O$297,12,FALSE))</f>
        <v>0</v>
      </c>
      <c r="BW24" s="768">
        <f>IF(ISERROR(VLOOKUP($A24&amp;TEXT(BW$3,"0"),RawData!$D$1:$O$297,12,FALSE)),0,VLOOKUP($A24&amp;TEXT(BW$3,"0"),RawData!$D$1:$O$297,12,FALSE))</f>
        <v>0</v>
      </c>
      <c r="BX24" s="768">
        <f>IF(ISERROR(VLOOKUP($A24&amp;TEXT(BX$3,"0"),RawData!$D$1:$O$297,12,FALSE)),0,VLOOKUP($A24&amp;TEXT(BX$3,"0"),RawData!$D$1:$O$297,12,FALSE))</f>
        <v>0</v>
      </c>
      <c r="BY24" s="768">
        <f>IF(ISERROR(VLOOKUP($A24&amp;TEXT(BY$3,"0"),RawData!$D$1:$O$297,12,FALSE)),0,VLOOKUP($A24&amp;TEXT(BY$3,"0"),RawData!$D$1:$O$297,12,FALSE))</f>
        <v>0</v>
      </c>
      <c r="BZ24" s="768">
        <f>IF(ISERROR(VLOOKUP($A24&amp;TEXT(BZ$3,"0"),RawData!$D$1:$O$297,12,FALSE)),0,VLOOKUP($A24&amp;TEXT(BZ$3,"0"),RawData!$D$1:$O$297,12,FALSE))</f>
        <v>0</v>
      </c>
      <c r="CA24" s="768">
        <f>IF(ISERROR(VLOOKUP($A24&amp;TEXT(CA$3,"0"),RawData!$D$1:$O$297,12,FALSE)),0,VLOOKUP($A24&amp;TEXT(CA$3,"0"),RawData!$D$1:$O$297,12,FALSE))</f>
        <v>0</v>
      </c>
      <c r="CB24" s="768">
        <f>IF(ISERROR(VLOOKUP($A24&amp;TEXT(CB$3,"0"),RawData!$D$1:$O$297,12,FALSE)),0,VLOOKUP($A24&amp;TEXT(CB$3,"0"),RawData!$D$1:$O$297,12,FALSE))</f>
        <v>0</v>
      </c>
      <c r="CC24" s="769">
        <f>IF(ISERROR(VLOOKUP($A24&amp;TEXT(CC$3,"0"),RawData!$D$1:$O$297,12,FALSE)),0,VLOOKUP($A24&amp;TEXT(CC$3,"0"),RawData!$D$1:$O$297,12,FALSE))</f>
        <v>0</v>
      </c>
      <c r="CD24" s="45" t="s">
        <v>4</v>
      </c>
      <c r="CE24" s="46" t="str">
        <f t="shared" si="183"/>
        <v>n/a</v>
      </c>
      <c r="CF24" s="46" t="str">
        <f t="shared" si="184"/>
        <v>n/a</v>
      </c>
      <c r="CG24" s="46" t="str">
        <f t="shared" si="185"/>
        <v>n/a</v>
      </c>
      <c r="CH24" s="46" t="str">
        <f t="shared" si="186"/>
        <v>n/a</v>
      </c>
      <c r="CI24" s="46" t="str">
        <f t="shared" si="187"/>
        <v>n/a</v>
      </c>
      <c r="CJ24" s="46" t="str">
        <f t="shared" si="188"/>
        <v>n/a</v>
      </c>
      <c r="CK24" s="46" t="str">
        <f t="shared" si="189"/>
        <v>n/a</v>
      </c>
      <c r="CL24" s="140" t="str">
        <f t="shared" si="190"/>
        <v>n/a</v>
      </c>
      <c r="CM24" s="673" t="str">
        <f t="shared" si="191"/>
        <v>n/a</v>
      </c>
      <c r="CN24" s="46" t="str">
        <f t="shared" si="192"/>
        <v>n/a</v>
      </c>
      <c r="CO24" s="46" t="str">
        <f t="shared" si="193"/>
        <v>n/a</v>
      </c>
      <c r="CP24" s="46" t="str">
        <f t="shared" si="194"/>
        <v>n/a</v>
      </c>
      <c r="CQ24" s="46" t="str">
        <f t="shared" si="195"/>
        <v>n/a</v>
      </c>
      <c r="CR24" s="46" t="str">
        <f t="shared" si="196"/>
        <v>n/a</v>
      </c>
      <c r="CS24" s="46" t="str">
        <f t="shared" si="197"/>
        <v>n/a</v>
      </c>
      <c r="CT24" s="46" t="str">
        <f t="shared" si="198"/>
        <v>n/a</v>
      </c>
      <c r="CU24" s="267" t="str">
        <f t="shared" si="199"/>
        <v>n/a</v>
      </c>
      <c r="CV24" s="375"/>
      <c r="CW24" s="374"/>
      <c r="CX24" s="374"/>
      <c r="CY24" s="374"/>
      <c r="CZ24" s="374"/>
      <c r="DA24" s="374"/>
      <c r="DB24" s="374"/>
      <c r="DC24" s="374"/>
      <c r="DD24" s="374"/>
      <c r="DE24" s="374"/>
      <c r="DF24" s="374"/>
      <c r="DG24" s="374"/>
      <c r="DH24" s="374"/>
      <c r="DI24" s="374"/>
      <c r="DJ24" s="374"/>
      <c r="DK24" s="374"/>
      <c r="DL24" s="374"/>
      <c r="DM24" s="374"/>
      <c r="DN24" s="375"/>
      <c r="DO24" s="374"/>
      <c r="DP24" s="374"/>
      <c r="DQ24" s="374"/>
      <c r="DR24" s="374"/>
      <c r="DS24" s="374"/>
      <c r="DT24" s="374"/>
      <c r="DU24" s="374"/>
      <c r="DV24" s="374"/>
      <c r="DW24" s="374"/>
      <c r="DX24" s="374"/>
      <c r="DY24" s="374"/>
      <c r="DZ24" s="374"/>
      <c r="EA24" s="374"/>
      <c r="EB24" s="374"/>
      <c r="EC24" s="374"/>
      <c r="ED24" s="374"/>
      <c r="EE24" s="374"/>
      <c r="EF24" s="375"/>
      <c r="EG24" s="375"/>
      <c r="EH24" s="375"/>
      <c r="EI24" s="375"/>
      <c r="EJ24" s="375"/>
      <c r="EK24" s="375"/>
      <c r="EL24" s="375"/>
      <c r="EM24" s="375"/>
      <c r="EN24" s="375"/>
      <c r="EO24" s="374"/>
      <c r="EP24" s="374"/>
      <c r="EQ24" s="374"/>
      <c r="ER24" s="374"/>
      <c r="ES24" s="374"/>
      <c r="ET24" s="374"/>
      <c r="EU24" s="374"/>
      <c r="EV24" s="374"/>
      <c r="EW24" s="374"/>
      <c r="EX24" s="375"/>
      <c r="EY24" s="374"/>
      <c r="EZ24" s="374"/>
      <c r="FA24" s="374"/>
      <c r="FB24" s="374"/>
      <c r="FC24" s="374"/>
      <c r="FD24" s="374"/>
      <c r="FE24" s="374"/>
      <c r="FF24" s="374"/>
      <c r="FG24" s="374"/>
      <c r="FH24" s="374"/>
      <c r="FI24" s="374"/>
      <c r="FJ24" s="374"/>
      <c r="FK24" s="374"/>
      <c r="FL24" s="374"/>
      <c r="FM24" s="374"/>
      <c r="FN24" s="374"/>
      <c r="FO24" s="374"/>
    </row>
    <row r="25" spans="1:174" ht="15" customHeight="1" thickBot="1" x14ac:dyDescent="0.25">
      <c r="A25" s="212" t="s">
        <v>30</v>
      </c>
      <c r="B25" s="561">
        <f>VLOOKUP($A25,RawData!$X:$AQ,9,FALSE)</f>
        <v>49.714285714285715</v>
      </c>
      <c r="C25" s="13">
        <f>IF(ISERROR(VLOOKUP($A25&amp;TEXT(C$3,"0"),RawData!$D$1:$P$436,13,FALSE)),0,VLOOKUP($A25&amp;TEXT(C$3,"0"),RawData!$D$1:$P$436,13,FALSE))</f>
        <v>49</v>
      </c>
      <c r="D25" s="556">
        <f>IF(ISERROR(VLOOKUP($A25&amp;TEXT(D$3,"0"),RawData!$D$1:$P$436,13,FALSE)),0,VLOOKUP($A25&amp;TEXT(D$3,"0"),RawData!$D$1:$P$436,13,FALSE))</f>
        <v>49</v>
      </c>
      <c r="E25" s="556">
        <f>IF(ISERROR(VLOOKUP($A25&amp;TEXT(E$3,"0"),RawData!$D$1:$P$436,13,FALSE)),0,VLOOKUP($A25&amp;TEXT(E$3,"0"),RawData!$D$1:$P$436,13,FALSE))</f>
        <v>52</v>
      </c>
      <c r="F25" s="556">
        <f>IF(ISERROR(VLOOKUP($A25&amp;TEXT(F$3,"0"),RawData!$D$1:$P$436,13,FALSE)),0,VLOOKUP($A25&amp;TEXT(F$3,"0"),RawData!$D$1:$P$436,13,FALSE))</f>
        <v>0</v>
      </c>
      <c r="G25" s="556">
        <f>IF(ISERROR(VLOOKUP($A25&amp;TEXT(G$3,"0"),RawData!$D$1:$P$436,13,FALSE)),0,VLOOKUP($A25&amp;TEXT(G$3,"0"),RawData!$D$1:$P$436,13,FALSE))</f>
        <v>50</v>
      </c>
      <c r="H25" s="556">
        <f>IF(ISERROR(VLOOKUP($A25&amp;TEXT(H$3,"0"),RawData!$D$1:$P$436,13,FALSE)),0,VLOOKUP($A25&amp;TEXT(H$3,"0"),RawData!$D$1:$P$436,13,FALSE))</f>
        <v>54</v>
      </c>
      <c r="I25" s="556">
        <f>IF(ISERROR(VLOOKUP($A25&amp;TEXT(I$3,"0"),RawData!$D$1:$P$436,13,FALSE)),0,VLOOKUP($A25&amp;TEXT(I$3,"0"),RawData!$D$1:$P$436,13,FALSE))</f>
        <v>0</v>
      </c>
      <c r="J25" s="556">
        <f>IF(ISERROR(VLOOKUP($A25&amp;TEXT(J$3,"0"),RawData!$D$1:$P$436,13,FALSE)),0,VLOOKUP($A25&amp;TEXT(J$3,"0"),RawData!$D$1:$P$436,13,FALSE))</f>
        <v>0</v>
      </c>
      <c r="K25" s="556">
        <f>IF(ISERROR(VLOOKUP($A25&amp;TEXT(K$3,"0"),RawData!$D$1:$P$436,13,FALSE)),0,VLOOKUP($A25&amp;TEXT(K$3,"0"),RawData!$D$1:$P$436,13,FALSE))</f>
        <v>0</v>
      </c>
      <c r="L25" s="556">
        <f>IF(ISERROR(VLOOKUP($A25&amp;TEXT(L$3,"0"),RawData!$D$1:$P$436,13,FALSE)),0,VLOOKUP($A25&amp;TEXT(L$3,"0"),RawData!$D$1:$P$436,13,FALSE))</f>
        <v>0</v>
      </c>
      <c r="M25" s="556">
        <f>IF(ISERROR(VLOOKUP($A25&amp;TEXT(M$3,"0"),RawData!$D$1:$P$436,13,FALSE)),0,VLOOKUP($A25&amp;TEXT(M$3,"0"),RawData!$D$1:$P$436,13,FALSE))</f>
        <v>0</v>
      </c>
      <c r="N25" s="556">
        <f>IF(ISERROR(VLOOKUP($A25&amp;TEXT(N$3,"0"),RawData!$D$1:$P$436,13,FALSE)),0,VLOOKUP($A25&amp;TEXT(N$3,"0"),RawData!$D$1:$P$436,13,FALSE))</f>
        <v>0</v>
      </c>
      <c r="O25" s="556">
        <f>IF(ISERROR(VLOOKUP($A25&amp;TEXT(O$3,"0"),RawData!$D$1:$P$436,13,FALSE)),0,VLOOKUP($A25&amp;TEXT(O$3,"0"),RawData!$D$1:$P$436,13,FALSE))</f>
        <v>0</v>
      </c>
      <c r="P25" s="556">
        <f>IF(ISERROR(VLOOKUP($A25&amp;TEXT(P$3,"0"),RawData!$D$1:$P$436,13,FALSE)),0,VLOOKUP($A25&amp;TEXT(P$3,"0"),RawData!$D$1:$P$436,13,FALSE))</f>
        <v>0</v>
      </c>
      <c r="Q25" s="556">
        <f>IF(ISERROR(VLOOKUP($A25&amp;TEXT(Q$3,"0"),RawData!$D$1:$P$436,13,FALSE)),0,VLOOKUP($A25&amp;TEXT(Q$3,"0"),RawData!$D$1:$P$436,13,FALSE))</f>
        <v>0</v>
      </c>
      <c r="R25" s="556">
        <f>IF(ISERROR(VLOOKUP($A25&amp;TEXT(R$3,"0"),RawData!$D$1:$P$436,13,FALSE)),0,VLOOKUP($A25&amp;TEXT(R$3,"0"),RawData!$D$1:$P$436,13,FALSE))</f>
        <v>0</v>
      </c>
      <c r="S25" s="557">
        <f>IF(ISERROR(VLOOKUP($A25&amp;TEXT(S$3,"0"),RawData!$D$1:$P$436,13,FALSE)),0,VLOOKUP($A25&amp;TEXT(S$3,"0"),RawData!$D$1:$P$436,13,FALSE))</f>
        <v>0</v>
      </c>
      <c r="T25" s="36">
        <v>-52</v>
      </c>
      <c r="U25" s="37"/>
      <c r="V25" s="80"/>
      <c r="W25" s="40"/>
      <c r="X25" s="13">
        <f t="shared" si="124"/>
        <v>5</v>
      </c>
      <c r="Y25" s="38">
        <f t="shared" si="125"/>
        <v>4</v>
      </c>
      <c r="Z25" s="54">
        <f t="shared" si="58"/>
        <v>49.714285714285715</v>
      </c>
      <c r="AA25" s="55">
        <f t="shared" si="113"/>
        <v>49.476190476190482</v>
      </c>
      <c r="AB25" s="55">
        <f t="shared" ref="AB25:AB26" si="200">(C25+D25+Z25)/3</f>
        <v>49.238095238095241</v>
      </c>
      <c r="AC25" s="55">
        <f>AVERAGE(C25:E25)</f>
        <v>50</v>
      </c>
      <c r="AD25" s="804">
        <f>AC25</f>
        <v>50</v>
      </c>
      <c r="AE25" s="55">
        <f>SUM(C25:G25,T25)/3</f>
        <v>49.333333333333336</v>
      </c>
      <c r="AF25" s="55">
        <f>SUM(C25:H25,T25)/4</f>
        <v>50.5</v>
      </c>
      <c r="AG25" s="1059">
        <f>AF25</f>
        <v>50.5</v>
      </c>
      <c r="AH25" s="674"/>
      <c r="AI25" s="674"/>
      <c r="AJ25" s="52"/>
      <c r="AK25" s="52"/>
      <c r="AL25" s="52"/>
      <c r="AM25" s="52"/>
      <c r="AN25" s="52"/>
      <c r="AO25" s="52"/>
      <c r="AP25" s="52"/>
      <c r="AQ25" s="52"/>
      <c r="AR25" s="137"/>
      <c r="AS25" s="382">
        <f t="shared" si="164"/>
        <v>14.7</v>
      </c>
      <c r="AT25" s="234">
        <f t="shared" si="165"/>
        <v>14.5</v>
      </c>
      <c r="AU25" s="234">
        <f t="shared" si="166"/>
        <v>14.2</v>
      </c>
      <c r="AV25" s="234">
        <f t="shared" si="167"/>
        <v>15</v>
      </c>
      <c r="AW25" s="234">
        <f t="shared" si="168"/>
        <v>15</v>
      </c>
      <c r="AX25" s="234">
        <f t="shared" si="169"/>
        <v>14.3</v>
      </c>
      <c r="AY25" s="234">
        <f t="shared" si="170"/>
        <v>15.5</v>
      </c>
      <c r="AZ25" s="234">
        <f t="shared" si="171"/>
        <v>15.5</v>
      </c>
      <c r="BA25" s="234">
        <f t="shared" si="172"/>
        <v>-35</v>
      </c>
      <c r="BB25" s="234">
        <f t="shared" si="173"/>
        <v>-35</v>
      </c>
      <c r="BC25" s="234">
        <f t="shared" si="174"/>
        <v>-35</v>
      </c>
      <c r="BD25" s="234">
        <f t="shared" si="175"/>
        <v>-35</v>
      </c>
      <c r="BE25" s="234">
        <f t="shared" si="176"/>
        <v>-35</v>
      </c>
      <c r="BF25" s="234">
        <f t="shared" si="177"/>
        <v>-35</v>
      </c>
      <c r="BG25" s="234">
        <f t="shared" si="178"/>
        <v>-35</v>
      </c>
      <c r="BH25" s="234">
        <f t="shared" si="179"/>
        <v>-35</v>
      </c>
      <c r="BI25" s="234">
        <f t="shared" si="180"/>
        <v>-35</v>
      </c>
      <c r="BJ25" s="234">
        <f t="shared" si="181"/>
        <v>-35</v>
      </c>
      <c r="BK25" s="385">
        <f t="shared" si="182"/>
        <v>-35</v>
      </c>
      <c r="BL25" s="45" t="s">
        <v>4</v>
      </c>
      <c r="BM25" s="768">
        <f>IF(ISERROR(VLOOKUP($A25&amp;TEXT(BM$3,"0"),RawData!$D$1:$O$297,12,FALSE)),0,VLOOKUP($A25&amp;TEXT(BM$3,"0"),RawData!$D$1:$O$297,12,FALSE))</f>
        <v>49</v>
      </c>
      <c r="BN25" s="768">
        <f>IF(ISERROR(VLOOKUP($A25&amp;TEXT(BN$3,"0"),RawData!$D$1:$O$297,12,FALSE)),0,VLOOKUP($A25&amp;TEXT(BN$3,"0"),RawData!$D$1:$O$297,12,FALSE))</f>
        <v>49</v>
      </c>
      <c r="BO25" s="768">
        <f>IF(ISERROR(VLOOKUP($A25&amp;TEXT(BO$3,"0"),RawData!$D$1:$O$297,12,FALSE)),0,VLOOKUP($A25&amp;TEXT(BO$3,"0"),RawData!$D$1:$O$297,12,FALSE))</f>
        <v>52</v>
      </c>
      <c r="BP25" s="768">
        <f>IF(ISERROR(VLOOKUP($A25&amp;TEXT(BP$3,"0"),RawData!$D$1:$O$297,12,FALSE)),0,VLOOKUP($A25&amp;TEXT(BP$3,"0"),RawData!$D$1:$O$297,12,FALSE))</f>
        <v>0</v>
      </c>
      <c r="BQ25" s="768">
        <f>IF(ISERROR(VLOOKUP($A25&amp;TEXT(BQ$3,"0"),RawData!$D$1:$O$297,12,FALSE)),0,VLOOKUP($A25&amp;TEXT(BQ$3,"0"),RawData!$D$1:$O$297,12,FALSE))</f>
        <v>50</v>
      </c>
      <c r="BR25" s="768">
        <f>IF(ISERROR(VLOOKUP($A25&amp;TEXT(BR$3,"0"),RawData!$D$1:$O$297,12,FALSE)),0,VLOOKUP($A25&amp;TEXT(BR$3,"0"),RawData!$D$1:$O$297,12,FALSE))</f>
        <v>54</v>
      </c>
      <c r="BS25" s="768">
        <f>IF(ISERROR(VLOOKUP($A25&amp;TEXT(BS$3,"0"),RawData!$D$1:$O$297,12,FALSE)),0,VLOOKUP($A25&amp;TEXT(BS$3,"0"),RawData!$D$1:$O$297,12,FALSE))</f>
        <v>0</v>
      </c>
      <c r="BT25" s="768">
        <f>IF(ISERROR(VLOOKUP($A25&amp;TEXT(BT$3,"0"),RawData!$D$1:$O$297,12,FALSE)),0,VLOOKUP($A25&amp;TEXT(BT$3,"0"),RawData!$D$1:$O$297,12,FALSE))</f>
        <v>0</v>
      </c>
      <c r="BU25" s="768">
        <f>IF(ISERROR(VLOOKUP($A25&amp;TEXT(BU$3,"0"),RawData!$D$1:$O$297,12,FALSE)),0,VLOOKUP($A25&amp;TEXT(BU$3,"0"),RawData!$D$1:$O$297,12,FALSE))</f>
        <v>0</v>
      </c>
      <c r="BV25" s="768">
        <f>IF(ISERROR(VLOOKUP($A25&amp;TEXT(BV$3,"0"),RawData!$D$1:$O$297,12,FALSE)),0,VLOOKUP($A25&amp;TEXT(BV$3,"0"),RawData!$D$1:$O$297,12,FALSE))</f>
        <v>0</v>
      </c>
      <c r="BW25" s="768">
        <f>IF(ISERROR(VLOOKUP($A25&amp;TEXT(BW$3,"0"),RawData!$D$1:$O$297,12,FALSE)),0,VLOOKUP($A25&amp;TEXT(BW$3,"0"),RawData!$D$1:$O$297,12,FALSE))</f>
        <v>0</v>
      </c>
      <c r="BX25" s="768">
        <f>IF(ISERROR(VLOOKUP($A25&amp;TEXT(BX$3,"0"),RawData!$D$1:$O$297,12,FALSE)),0,VLOOKUP($A25&amp;TEXT(BX$3,"0"),RawData!$D$1:$O$297,12,FALSE))</f>
        <v>0</v>
      </c>
      <c r="BY25" s="768">
        <f>IF(ISERROR(VLOOKUP($A25&amp;TEXT(BY$3,"0"),RawData!$D$1:$O$297,12,FALSE)),0,VLOOKUP($A25&amp;TEXT(BY$3,"0"),RawData!$D$1:$O$297,12,FALSE))</f>
        <v>0</v>
      </c>
      <c r="BZ25" s="768">
        <f>IF(ISERROR(VLOOKUP($A25&amp;TEXT(BZ$3,"0"),RawData!$D$1:$O$297,12,FALSE)),0,VLOOKUP($A25&amp;TEXT(BZ$3,"0"),RawData!$D$1:$O$297,12,FALSE))</f>
        <v>0</v>
      </c>
      <c r="CA25" s="768">
        <f>IF(ISERROR(VLOOKUP($A25&amp;TEXT(CA$3,"0"),RawData!$D$1:$O$297,12,FALSE)),0,VLOOKUP($A25&amp;TEXT(CA$3,"0"),RawData!$D$1:$O$297,12,FALSE))</f>
        <v>0</v>
      </c>
      <c r="CB25" s="768">
        <f>IF(ISERROR(VLOOKUP($A25&amp;TEXT(CB$3,"0"),RawData!$D$1:$O$297,12,FALSE)),0,VLOOKUP($A25&amp;TEXT(CB$3,"0"),RawData!$D$1:$O$297,12,FALSE))</f>
        <v>0</v>
      </c>
      <c r="CC25" s="769">
        <f>IF(ISERROR(VLOOKUP($A25&amp;TEXT(CC$3,"0"),RawData!$D$1:$O$297,12,FALSE)),0,VLOOKUP($A25&amp;TEXT(CC$3,"0"),RawData!$D$1:$O$297,12,FALSE))</f>
        <v>0</v>
      </c>
      <c r="CD25" s="45" t="s">
        <v>4</v>
      </c>
      <c r="CE25" s="46">
        <f t="shared" si="183"/>
        <v>34.299999999999997</v>
      </c>
      <c r="CF25" s="46">
        <f t="shared" si="184"/>
        <v>34.5</v>
      </c>
      <c r="CG25" s="46">
        <f t="shared" si="185"/>
        <v>37.799999999999997</v>
      </c>
      <c r="CH25" s="46" t="str">
        <f t="shared" si="186"/>
        <v>n/a</v>
      </c>
      <c r="CI25" s="46">
        <f t="shared" si="187"/>
        <v>35</v>
      </c>
      <c r="CJ25" s="46">
        <f t="shared" si="188"/>
        <v>39.700000000000003</v>
      </c>
      <c r="CK25" s="46" t="str">
        <f t="shared" si="189"/>
        <v>n/a</v>
      </c>
      <c r="CL25" s="140" t="str">
        <f t="shared" si="190"/>
        <v>n/a</v>
      </c>
      <c r="CM25" s="673" t="str">
        <f t="shared" si="191"/>
        <v>n/a</v>
      </c>
      <c r="CN25" s="46" t="str">
        <f t="shared" si="192"/>
        <v>n/a</v>
      </c>
      <c r="CO25" s="46" t="str">
        <f t="shared" si="193"/>
        <v>n/a</v>
      </c>
      <c r="CP25" s="46" t="str">
        <f t="shared" si="194"/>
        <v>n/a</v>
      </c>
      <c r="CQ25" s="46" t="str">
        <f t="shared" si="195"/>
        <v>n/a</v>
      </c>
      <c r="CR25" s="46" t="str">
        <f t="shared" si="196"/>
        <v>n/a</v>
      </c>
      <c r="CS25" s="46" t="str">
        <f t="shared" si="197"/>
        <v>n/a</v>
      </c>
      <c r="CT25" s="46" t="str">
        <f t="shared" si="198"/>
        <v>n/a</v>
      </c>
      <c r="CU25" s="267" t="str">
        <f t="shared" si="199"/>
        <v>n/a</v>
      </c>
      <c r="CV25" s="375"/>
      <c r="CW25" s="374"/>
      <c r="CX25" s="374"/>
      <c r="CY25" s="374"/>
      <c r="CZ25" s="374"/>
      <c r="DA25" s="374"/>
      <c r="DB25" s="374"/>
      <c r="DC25" s="374"/>
      <c r="DD25" s="374"/>
      <c r="DE25" s="374"/>
      <c r="DF25" s="374"/>
      <c r="DG25" s="374"/>
      <c r="DH25" s="374"/>
      <c r="DI25" s="374"/>
      <c r="DJ25" s="374"/>
      <c r="DK25" s="374"/>
      <c r="DL25" s="374"/>
      <c r="DM25" s="374"/>
      <c r="DN25" s="375"/>
      <c r="DO25" s="374"/>
      <c r="DP25" s="374"/>
      <c r="DQ25" s="374"/>
      <c r="DR25" s="374"/>
      <c r="DS25" s="374"/>
      <c r="DT25" s="374"/>
      <c r="DU25" s="374"/>
      <c r="DV25" s="374"/>
      <c r="DW25" s="374"/>
      <c r="DX25" s="374"/>
      <c r="DY25" s="374"/>
      <c r="DZ25" s="374"/>
      <c r="EA25" s="374"/>
      <c r="EB25" s="374"/>
      <c r="EC25" s="374"/>
      <c r="ED25" s="374"/>
      <c r="EE25" s="374"/>
      <c r="EF25" s="375"/>
      <c r="EG25" s="375"/>
      <c r="EH25" s="375"/>
      <c r="EI25" s="375"/>
      <c r="EJ25" s="375"/>
      <c r="EK25" s="375"/>
      <c r="EL25" s="375"/>
      <c r="EM25" s="375"/>
      <c r="EN25" s="375"/>
      <c r="EO25" s="374"/>
      <c r="EP25" s="374"/>
      <c r="EQ25" s="374"/>
      <c r="ER25" s="374"/>
      <c r="ES25" s="374"/>
      <c r="ET25" s="374"/>
      <c r="EU25" s="374"/>
      <c r="EV25" s="374"/>
      <c r="EW25" s="374"/>
      <c r="EX25" s="375"/>
      <c r="EY25" s="374"/>
      <c r="EZ25" s="374"/>
      <c r="FA25" s="374"/>
      <c r="FB25" s="374"/>
      <c r="FC25" s="374"/>
      <c r="FD25" s="374"/>
      <c r="FE25" s="374"/>
      <c r="FF25" s="374"/>
      <c r="FG25" s="374"/>
      <c r="FH25" s="374"/>
      <c r="FI25" s="374"/>
      <c r="FJ25" s="374"/>
      <c r="FK25" s="374"/>
      <c r="FL25" s="374"/>
      <c r="FM25" s="374"/>
      <c r="FN25" s="374"/>
      <c r="FO25" s="374"/>
    </row>
    <row r="26" spans="1:174" ht="13.5" thickBot="1" x14ac:dyDescent="0.25">
      <c r="A26" s="222" t="s">
        <v>35</v>
      </c>
      <c r="B26" s="561">
        <f>VLOOKUP($A26,RawData!$X:$AQ,9,FALSE)</f>
        <v>45</v>
      </c>
      <c r="C26" s="13">
        <f>IF(ISERROR(VLOOKUP($A26&amp;TEXT(C$3,"0"),RawData!$D$1:$P$436,13,FALSE)),0,VLOOKUP($A26&amp;TEXT(C$3,"0"),RawData!$D$1:$P$436,13,FALSE))</f>
        <v>50</v>
      </c>
      <c r="D26" s="556">
        <f>IF(ISERROR(VLOOKUP($A26&amp;TEXT(D$3,"0"),RawData!$D$1:$P$436,13,FALSE)),0,VLOOKUP($A26&amp;TEXT(D$3,"0"),RawData!$D$1:$P$436,13,FALSE))</f>
        <v>49</v>
      </c>
      <c r="E26" s="556">
        <f>IF(ISERROR(VLOOKUP($A26&amp;TEXT(E$3,"0"),RawData!$D$1:$P$436,13,FALSE)),0,VLOOKUP($A26&amp;TEXT(E$3,"0"),RawData!$D$1:$P$436,13,FALSE))</f>
        <v>48</v>
      </c>
      <c r="F26" s="556">
        <f>IF(ISERROR(VLOOKUP($A26&amp;TEXT(F$3,"0"),RawData!$D$1:$P$436,13,FALSE)),0,VLOOKUP($A26&amp;TEXT(F$3,"0"),RawData!$D$1:$P$436,13,FALSE))</f>
        <v>44</v>
      </c>
      <c r="G26" s="556">
        <f>IF(ISERROR(VLOOKUP($A26&amp;TEXT(G$3,"0"),RawData!$D$1:$P$436,13,FALSE)),0,VLOOKUP($A26&amp;TEXT(G$3,"0"),RawData!$D$1:$P$436,13,FALSE))</f>
        <v>49</v>
      </c>
      <c r="H26" s="556">
        <f>IF(ISERROR(VLOOKUP($A26&amp;TEXT(H$3,"0"),RawData!$D$1:$P$436,13,FALSE)),0,VLOOKUP($A26&amp;TEXT(H$3,"0"),RawData!$D$1:$P$436,13,FALSE))</f>
        <v>50</v>
      </c>
      <c r="I26" s="556">
        <f>IF(ISERROR(VLOOKUP($A26&amp;TEXT(I$3,"0"),RawData!$D$1:$P$436,13,FALSE)),0,VLOOKUP($A26&amp;TEXT(I$3,"0"),RawData!$D$1:$P$436,13,FALSE))</f>
        <v>0</v>
      </c>
      <c r="J26" s="556">
        <f>IF(ISERROR(VLOOKUP($A26&amp;TEXT(J$3,"0"),RawData!$D$1:$P$436,13,FALSE)),0,VLOOKUP($A26&amp;TEXT(J$3,"0"),RawData!$D$1:$P$436,13,FALSE))</f>
        <v>0</v>
      </c>
      <c r="K26" s="556">
        <f>IF(ISERROR(VLOOKUP($A26&amp;TEXT(K$3,"0"),RawData!$D$1:$P$436,13,FALSE)),0,VLOOKUP($A26&amp;TEXT(K$3,"0"),RawData!$D$1:$P$436,13,FALSE))</f>
        <v>0</v>
      </c>
      <c r="L26" s="556">
        <f>IF(ISERROR(VLOOKUP($A26&amp;TEXT(L$3,"0"),RawData!$D$1:$P$436,13,FALSE)),0,VLOOKUP($A26&amp;TEXT(L$3,"0"),RawData!$D$1:$P$436,13,FALSE))</f>
        <v>0</v>
      </c>
      <c r="M26" s="556">
        <f>IF(ISERROR(VLOOKUP($A26&amp;TEXT(M$3,"0"),RawData!$D$1:$P$436,13,FALSE)),0,VLOOKUP($A26&amp;TEXT(M$3,"0"),RawData!$D$1:$P$436,13,FALSE))</f>
        <v>0</v>
      </c>
      <c r="N26" s="556">
        <f>IF(ISERROR(VLOOKUP($A26&amp;TEXT(N$3,"0"),RawData!$D$1:$P$436,13,FALSE)),0,VLOOKUP($A26&amp;TEXT(N$3,"0"),RawData!$D$1:$P$436,13,FALSE))</f>
        <v>0</v>
      </c>
      <c r="O26" s="556">
        <f>IF(ISERROR(VLOOKUP($A26&amp;TEXT(O$3,"0"),RawData!$D$1:$P$436,13,FALSE)),0,VLOOKUP($A26&amp;TEXT(O$3,"0"),RawData!$D$1:$P$436,13,FALSE))</f>
        <v>0</v>
      </c>
      <c r="P26" s="556">
        <f>IF(ISERROR(VLOOKUP($A26&amp;TEXT(P$3,"0"),RawData!$D$1:$P$436,13,FALSE)),0,VLOOKUP($A26&amp;TEXT(P$3,"0"),RawData!$D$1:$P$436,13,FALSE))</f>
        <v>0</v>
      </c>
      <c r="Q26" s="556">
        <f>IF(ISERROR(VLOOKUP($A26&amp;TEXT(Q$3,"0"),RawData!$D$1:$P$436,13,FALSE)),0,VLOOKUP($A26&amp;TEXT(Q$3,"0"),RawData!$D$1:$P$436,13,FALSE))</f>
        <v>0</v>
      </c>
      <c r="R26" s="556">
        <f>IF(ISERROR(VLOOKUP($A26&amp;TEXT(R$3,"0"),RawData!$D$1:$P$436,13,FALSE)),0,VLOOKUP($A26&amp;TEXT(R$3,"0"),RawData!$D$1:$P$436,13,FALSE))</f>
        <v>0</v>
      </c>
      <c r="S26" s="557">
        <f>IF(ISERROR(VLOOKUP($A26&amp;TEXT(S$3,"0"),RawData!$D$1:$P$436,13,FALSE)),0,VLOOKUP($A26&amp;TEXT(S$3,"0"),RawData!$D$1:$P$436,13,FALSE))</f>
        <v>0</v>
      </c>
      <c r="T26" s="36">
        <v>-50</v>
      </c>
      <c r="U26" s="37"/>
      <c r="V26" s="80"/>
      <c r="W26" s="40"/>
      <c r="X26" s="13">
        <f t="shared" si="124"/>
        <v>6</v>
      </c>
      <c r="Y26" s="38">
        <f t="shared" si="125"/>
        <v>5</v>
      </c>
      <c r="Z26" s="54">
        <f t="shared" si="58"/>
        <v>45</v>
      </c>
      <c r="AA26" s="55">
        <f t="shared" si="113"/>
        <v>46.666666666666664</v>
      </c>
      <c r="AB26" s="55">
        <f t="shared" si="200"/>
        <v>48</v>
      </c>
      <c r="AC26" s="55">
        <f>AVERAGE(C26:E26)</f>
        <v>49</v>
      </c>
      <c r="AD26" s="55">
        <f>SUM(C26:F26,T26)/3</f>
        <v>47</v>
      </c>
      <c r="AE26" s="55">
        <f>SUM(C26:G26,T26)/4</f>
        <v>47.5</v>
      </c>
      <c r="AF26" s="55">
        <f>SUM(C26:H26,T26)/5</f>
        <v>48</v>
      </c>
      <c r="AG26" s="1059">
        <f>SUM(C26:I26,T26)/5</f>
        <v>48</v>
      </c>
      <c r="AH26" s="674"/>
      <c r="AI26" s="674"/>
      <c r="AJ26" s="52"/>
      <c r="AK26" s="52"/>
      <c r="AL26" s="52"/>
      <c r="AM26" s="52"/>
      <c r="AN26" s="52"/>
      <c r="AO26" s="52"/>
      <c r="AP26" s="52"/>
      <c r="AQ26" s="52"/>
      <c r="AR26" s="137"/>
      <c r="AS26" s="382">
        <f t="shared" si="164"/>
        <v>10</v>
      </c>
      <c r="AT26" s="234">
        <f t="shared" si="165"/>
        <v>11.7</v>
      </c>
      <c r="AU26" s="234">
        <f t="shared" si="166"/>
        <v>13</v>
      </c>
      <c r="AV26" s="234">
        <f t="shared" si="167"/>
        <v>14</v>
      </c>
      <c r="AW26" s="234">
        <f t="shared" si="168"/>
        <v>12</v>
      </c>
      <c r="AX26" s="234">
        <f t="shared" si="169"/>
        <v>12.5</v>
      </c>
      <c r="AY26" s="234">
        <f t="shared" si="170"/>
        <v>13</v>
      </c>
      <c r="AZ26" s="234">
        <f t="shared" si="171"/>
        <v>13</v>
      </c>
      <c r="BA26" s="234">
        <f t="shared" si="172"/>
        <v>-35</v>
      </c>
      <c r="BB26" s="234">
        <f t="shared" si="173"/>
        <v>-35</v>
      </c>
      <c r="BC26" s="234">
        <f t="shared" si="174"/>
        <v>-35</v>
      </c>
      <c r="BD26" s="234">
        <f t="shared" si="175"/>
        <v>-35</v>
      </c>
      <c r="BE26" s="234">
        <f t="shared" si="176"/>
        <v>-35</v>
      </c>
      <c r="BF26" s="234">
        <f t="shared" si="177"/>
        <v>-35</v>
      </c>
      <c r="BG26" s="234">
        <f t="shared" si="178"/>
        <v>-35</v>
      </c>
      <c r="BH26" s="234">
        <f t="shared" si="179"/>
        <v>-35</v>
      </c>
      <c r="BI26" s="234">
        <f t="shared" si="180"/>
        <v>-35</v>
      </c>
      <c r="BJ26" s="234">
        <f t="shared" si="181"/>
        <v>-35</v>
      </c>
      <c r="BK26" s="385">
        <f t="shared" si="182"/>
        <v>-35</v>
      </c>
      <c r="BL26" s="45" t="s">
        <v>4</v>
      </c>
      <c r="BM26" s="768">
        <f>IF(ISERROR(VLOOKUP($A26&amp;TEXT(BM$3,"0"),RawData!$D$1:$O$297,12,FALSE)),0,VLOOKUP($A26&amp;TEXT(BM$3,"0"),RawData!$D$1:$O$297,12,FALSE))</f>
        <v>50</v>
      </c>
      <c r="BN26" s="768">
        <f>IF(ISERROR(VLOOKUP($A26&amp;TEXT(BN$3,"0"),RawData!$D$1:$O$297,12,FALSE)),0,VLOOKUP($A26&amp;TEXT(BN$3,"0"),RawData!$D$1:$O$297,12,FALSE))</f>
        <v>49</v>
      </c>
      <c r="BO26" s="768">
        <f>IF(ISERROR(VLOOKUP($A26&amp;TEXT(BO$3,"0"),RawData!$D$1:$O$297,12,FALSE)),0,VLOOKUP($A26&amp;TEXT(BO$3,"0"),RawData!$D$1:$O$297,12,FALSE))</f>
        <v>48</v>
      </c>
      <c r="BP26" s="768">
        <f>IF(ISERROR(VLOOKUP($A26&amp;TEXT(BP$3,"0"),RawData!$D$1:$O$297,12,FALSE)),0,VLOOKUP($A26&amp;TEXT(BP$3,"0"),RawData!$D$1:$O$297,12,FALSE))</f>
        <v>44</v>
      </c>
      <c r="BQ26" s="768">
        <f>IF(ISERROR(VLOOKUP($A26&amp;TEXT(BQ$3,"0"),RawData!$D$1:$O$297,12,FALSE)),0,VLOOKUP($A26&amp;TEXT(BQ$3,"0"),RawData!$D$1:$O$297,12,FALSE))</f>
        <v>50</v>
      </c>
      <c r="BR26" s="768">
        <f>IF(ISERROR(VLOOKUP($A26&amp;TEXT(BR$3,"0"),RawData!$D$1:$O$297,12,FALSE)),0,VLOOKUP($A26&amp;TEXT(BR$3,"0"),RawData!$D$1:$O$297,12,FALSE))</f>
        <v>50</v>
      </c>
      <c r="BS26" s="768">
        <f>IF(ISERROR(VLOOKUP($A26&amp;TEXT(BS$3,"0"),RawData!$D$1:$O$297,12,FALSE)),0,VLOOKUP($A26&amp;TEXT(BS$3,"0"),RawData!$D$1:$O$297,12,FALSE))</f>
        <v>0</v>
      </c>
      <c r="BT26" s="768">
        <f>IF(ISERROR(VLOOKUP($A26&amp;TEXT(BT$3,"0"),RawData!$D$1:$O$297,12,FALSE)),0,VLOOKUP($A26&amp;TEXT(BT$3,"0"),RawData!$D$1:$O$297,12,FALSE))</f>
        <v>0</v>
      </c>
      <c r="BU26" s="768">
        <f>IF(ISERROR(VLOOKUP($A26&amp;TEXT(BU$3,"0"),RawData!$D$1:$O$297,12,FALSE)),0,VLOOKUP($A26&amp;TEXT(BU$3,"0"),RawData!$D$1:$O$297,12,FALSE))</f>
        <v>0</v>
      </c>
      <c r="BV26" s="768">
        <f>IF(ISERROR(VLOOKUP($A26&amp;TEXT(BV$3,"0"),RawData!$D$1:$O$297,12,FALSE)),0,VLOOKUP($A26&amp;TEXT(BV$3,"0"),RawData!$D$1:$O$297,12,FALSE))</f>
        <v>0</v>
      </c>
      <c r="BW26" s="768">
        <f>IF(ISERROR(VLOOKUP($A26&amp;TEXT(BW$3,"0"),RawData!$D$1:$O$297,12,FALSE)),0,VLOOKUP($A26&amp;TEXT(BW$3,"0"),RawData!$D$1:$O$297,12,FALSE))</f>
        <v>0</v>
      </c>
      <c r="BX26" s="768">
        <f>IF(ISERROR(VLOOKUP($A26&amp;TEXT(BX$3,"0"),RawData!$D$1:$O$297,12,FALSE)),0,VLOOKUP($A26&amp;TEXT(BX$3,"0"),RawData!$D$1:$O$297,12,FALSE))</f>
        <v>0</v>
      </c>
      <c r="BY26" s="768">
        <f>IF(ISERROR(VLOOKUP($A26&amp;TEXT(BY$3,"0"),RawData!$D$1:$O$297,12,FALSE)),0,VLOOKUP($A26&amp;TEXT(BY$3,"0"),RawData!$D$1:$O$297,12,FALSE))</f>
        <v>0</v>
      </c>
      <c r="BZ26" s="768">
        <f>IF(ISERROR(VLOOKUP($A26&amp;TEXT(BZ$3,"0"),RawData!$D$1:$O$297,12,FALSE)),0,VLOOKUP($A26&amp;TEXT(BZ$3,"0"),RawData!$D$1:$O$297,12,FALSE))</f>
        <v>0</v>
      </c>
      <c r="CA26" s="768">
        <f>IF(ISERROR(VLOOKUP($A26&amp;TEXT(CA$3,"0"),RawData!$D$1:$O$297,12,FALSE)),0,VLOOKUP($A26&amp;TEXT(CA$3,"0"),RawData!$D$1:$O$297,12,FALSE))</f>
        <v>0</v>
      </c>
      <c r="CB26" s="768">
        <f>IF(ISERROR(VLOOKUP($A26&amp;TEXT(CB$3,"0"),RawData!$D$1:$O$297,12,FALSE)),0,VLOOKUP($A26&amp;TEXT(CB$3,"0"),RawData!$D$1:$O$297,12,FALSE))</f>
        <v>0</v>
      </c>
      <c r="CC26" s="769">
        <f>IF(ISERROR(VLOOKUP($A26&amp;TEXT(CC$3,"0"),RawData!$D$1:$O$297,12,FALSE)),0,VLOOKUP($A26&amp;TEXT(CC$3,"0"),RawData!$D$1:$O$297,12,FALSE))</f>
        <v>0</v>
      </c>
      <c r="CD26" s="45" t="s">
        <v>4</v>
      </c>
      <c r="CE26" s="46">
        <f t="shared" si="183"/>
        <v>40</v>
      </c>
      <c r="CF26" s="46">
        <f t="shared" si="184"/>
        <v>37.299999999999997</v>
      </c>
      <c r="CG26" s="46">
        <f t="shared" si="185"/>
        <v>35</v>
      </c>
      <c r="CH26" s="46">
        <f t="shared" si="186"/>
        <v>30</v>
      </c>
      <c r="CI26" s="46">
        <f t="shared" si="187"/>
        <v>38</v>
      </c>
      <c r="CJ26" s="46">
        <f t="shared" si="188"/>
        <v>37.5</v>
      </c>
      <c r="CK26" s="46" t="str">
        <f t="shared" si="189"/>
        <v>n/a</v>
      </c>
      <c r="CL26" s="140" t="str">
        <f t="shared" si="190"/>
        <v>n/a</v>
      </c>
      <c r="CM26" s="673" t="str">
        <f t="shared" si="191"/>
        <v>n/a</v>
      </c>
      <c r="CN26" s="46" t="str">
        <f t="shared" si="192"/>
        <v>n/a</v>
      </c>
      <c r="CO26" s="46" t="str">
        <f t="shared" si="193"/>
        <v>n/a</v>
      </c>
      <c r="CP26" s="46" t="str">
        <f t="shared" si="194"/>
        <v>n/a</v>
      </c>
      <c r="CQ26" s="46" t="str">
        <f t="shared" si="195"/>
        <v>n/a</v>
      </c>
      <c r="CR26" s="46" t="str">
        <f t="shared" si="196"/>
        <v>n/a</v>
      </c>
      <c r="CS26" s="46" t="str">
        <f t="shared" si="197"/>
        <v>n/a</v>
      </c>
      <c r="CT26" s="46" t="str">
        <f t="shared" si="198"/>
        <v>n/a</v>
      </c>
      <c r="CU26" s="267" t="str">
        <f t="shared" si="199"/>
        <v>n/a</v>
      </c>
      <c r="CV26" s="375"/>
      <c r="CW26" s="374"/>
      <c r="CX26" s="374"/>
      <c r="CY26" s="374"/>
      <c r="CZ26" s="374"/>
      <c r="DA26" s="374"/>
      <c r="DB26" s="374"/>
      <c r="DC26" s="374"/>
      <c r="DD26" s="374"/>
      <c r="DE26" s="374"/>
      <c r="DF26" s="374"/>
      <c r="DG26" s="374"/>
      <c r="DH26" s="374"/>
      <c r="DI26" s="374"/>
      <c r="DJ26" s="374"/>
      <c r="DK26" s="374"/>
      <c r="DL26" s="374"/>
      <c r="DM26" s="374"/>
      <c r="DN26" s="375"/>
      <c r="DO26" s="374"/>
      <c r="DP26" s="374"/>
      <c r="DQ26" s="374"/>
      <c r="DR26" s="374"/>
      <c r="DS26" s="374"/>
      <c r="DT26" s="374"/>
      <c r="DU26" s="374"/>
      <c r="DV26" s="374"/>
      <c r="DW26" s="374"/>
      <c r="DX26" s="374"/>
      <c r="DY26" s="374"/>
      <c r="DZ26" s="374"/>
      <c r="EA26" s="374"/>
      <c r="EB26" s="374"/>
      <c r="EC26" s="374"/>
      <c r="ED26" s="374"/>
      <c r="EE26" s="374"/>
      <c r="EF26" s="375"/>
      <c r="EG26" s="375"/>
      <c r="EH26" s="375"/>
      <c r="EI26" s="375"/>
      <c r="EJ26" s="375"/>
      <c r="EK26" s="375"/>
      <c r="EL26" s="375"/>
      <c r="EM26" s="375"/>
      <c r="EN26" s="375"/>
      <c r="EO26" s="374"/>
      <c r="EP26" s="374"/>
      <c r="EQ26" s="374"/>
      <c r="ER26" s="374"/>
      <c r="ES26" s="374"/>
      <c r="ET26" s="374"/>
      <c r="EU26" s="374"/>
      <c r="EV26" s="374"/>
      <c r="EW26" s="374"/>
      <c r="EX26" s="375"/>
      <c r="EY26" s="374"/>
      <c r="EZ26" s="374"/>
      <c r="FA26" s="374"/>
      <c r="FB26" s="374"/>
      <c r="FC26" s="374"/>
      <c r="FD26" s="374"/>
      <c r="FE26" s="374"/>
      <c r="FF26" s="374"/>
      <c r="FG26" s="374"/>
      <c r="FH26" s="374"/>
      <c r="FI26" s="374"/>
      <c r="FJ26" s="374"/>
      <c r="FK26" s="374"/>
      <c r="FL26" s="374"/>
      <c r="FM26" s="374"/>
      <c r="FN26" s="374"/>
      <c r="FO26" s="374"/>
    </row>
    <row r="27" spans="1:174" ht="15" customHeight="1" thickBot="1" x14ac:dyDescent="0.25">
      <c r="A27" s="212" t="s">
        <v>130</v>
      </c>
      <c r="B27" s="561">
        <f>VLOOKUP($A27,RawData!$X:$AQ,9,FALSE)</f>
        <v>42.454545454545453</v>
      </c>
      <c r="C27" s="13">
        <f>IF(ISERROR(VLOOKUP($A27&amp;TEXT(C$3,"0"),RawData!$D$1:$P$436,13,FALSE)),0,VLOOKUP($A27&amp;TEXT(C$3,"0"),RawData!$D$1:$P$436,13,FALSE))</f>
        <v>39</v>
      </c>
      <c r="D27" s="556">
        <f>IF(ISERROR(VLOOKUP($A27&amp;TEXT(D$3,"0"),RawData!$D$1:$P$436,13,FALSE)),0,VLOOKUP($A27&amp;TEXT(D$3,"0"),RawData!$D$1:$P$436,13,FALSE))</f>
        <v>0</v>
      </c>
      <c r="E27" s="556">
        <f>IF(ISERROR(VLOOKUP($A27&amp;TEXT(E$3,"0"),RawData!$D$1:$P$436,13,FALSE)),0,VLOOKUP($A27&amp;TEXT(E$3,"0"),RawData!$D$1:$P$436,13,FALSE))</f>
        <v>44</v>
      </c>
      <c r="F27" s="556">
        <f>IF(ISERROR(VLOOKUP($A27&amp;TEXT(F$3,"0"),RawData!$D$1:$P$436,13,FALSE)),0,VLOOKUP($A27&amp;TEXT(F$3,"0"),RawData!$D$1:$P$436,13,FALSE))</f>
        <v>0</v>
      </c>
      <c r="G27" s="556">
        <f>IF(ISERROR(VLOOKUP($A27&amp;TEXT(G$3,"0"),RawData!$D$1:$P$436,13,FALSE)),0,VLOOKUP($A27&amp;TEXT(G$3,"0"),RawData!$D$1:$P$436,13,FALSE))</f>
        <v>46</v>
      </c>
      <c r="H27" s="556">
        <f>IF(ISERROR(VLOOKUP($A27&amp;TEXT(H$3,"0"),RawData!$D$1:$P$436,13,FALSE)),0,VLOOKUP($A27&amp;TEXT(H$3,"0"),RawData!$D$1:$P$436,13,FALSE))</f>
        <v>50</v>
      </c>
      <c r="I27" s="556">
        <f>IF(ISERROR(VLOOKUP($A27&amp;TEXT(I$3,"0"),RawData!$D$1:$P$436,13,FALSE)),0,VLOOKUP($A27&amp;TEXT(I$3,"0"),RawData!$D$1:$P$436,13,FALSE))</f>
        <v>45</v>
      </c>
      <c r="J27" s="556">
        <f>IF(ISERROR(VLOOKUP($A27&amp;TEXT(J$3,"0"),RawData!$D$1:$P$436,13,FALSE)),0,VLOOKUP($A27&amp;TEXT(J$3,"0"),RawData!$D$1:$P$436,13,FALSE))</f>
        <v>47</v>
      </c>
      <c r="K27" s="556">
        <f>IF(ISERROR(VLOOKUP($A27&amp;TEXT(K$3,"0"),RawData!$D$1:$P$436,13,FALSE)),0,VLOOKUP($A27&amp;TEXT(K$3,"0"),RawData!$D$1:$P$436,13,FALSE))</f>
        <v>0</v>
      </c>
      <c r="L27" s="556">
        <f>IF(ISERROR(VLOOKUP($A27&amp;TEXT(L$3,"0"),RawData!$D$1:$P$436,13,FALSE)),0,VLOOKUP($A27&amp;TEXT(L$3,"0"),RawData!$D$1:$P$436,13,FALSE))</f>
        <v>0</v>
      </c>
      <c r="M27" s="556">
        <f>IF(ISERROR(VLOOKUP($A27&amp;TEXT(M$3,"0"),RawData!$D$1:$P$436,13,FALSE)),0,VLOOKUP($A27&amp;TEXT(M$3,"0"),RawData!$D$1:$P$436,13,FALSE))</f>
        <v>0</v>
      </c>
      <c r="N27" s="556">
        <f>IF(ISERROR(VLOOKUP($A27&amp;TEXT(N$3,"0"),RawData!$D$1:$P$436,13,FALSE)),0,VLOOKUP($A27&amp;TEXT(N$3,"0"),RawData!$D$1:$P$436,13,FALSE))</f>
        <v>0</v>
      </c>
      <c r="O27" s="556">
        <f>IF(ISERROR(VLOOKUP($A27&amp;TEXT(O$3,"0"),RawData!$D$1:$P$436,13,FALSE)),0,VLOOKUP($A27&amp;TEXT(O$3,"0"),RawData!$D$1:$P$436,13,FALSE))</f>
        <v>0</v>
      </c>
      <c r="P27" s="556">
        <f>IF(ISERROR(VLOOKUP($A27&amp;TEXT(P$3,"0"),RawData!$D$1:$P$436,13,FALSE)),0,VLOOKUP($A27&amp;TEXT(P$3,"0"),RawData!$D$1:$P$436,13,FALSE))</f>
        <v>0</v>
      </c>
      <c r="Q27" s="556">
        <f>IF(ISERROR(VLOOKUP($A27&amp;TEXT(Q$3,"0"),RawData!$D$1:$P$436,13,FALSE)),0,VLOOKUP($A27&amp;TEXT(Q$3,"0"),RawData!$D$1:$P$436,13,FALSE))</f>
        <v>0</v>
      </c>
      <c r="R27" s="556">
        <f>IF(ISERROR(VLOOKUP($A27&amp;TEXT(R$3,"0"),RawData!$D$1:$P$436,13,FALSE)),0,VLOOKUP($A27&amp;TEXT(R$3,"0"),RawData!$D$1:$P$436,13,FALSE))</f>
        <v>0</v>
      </c>
      <c r="S27" s="557">
        <f>IF(ISERROR(VLOOKUP($A27&amp;TEXT(S$3,"0"),RawData!$D$1:$P$436,13,FALSE)),0,VLOOKUP($A27&amp;TEXT(S$3,"0"),RawData!$D$1:$P$436,13,FALSE))</f>
        <v>0</v>
      </c>
      <c r="T27" s="36">
        <v>-50</v>
      </c>
      <c r="U27" s="37"/>
      <c r="V27" s="80"/>
      <c r="W27" s="40"/>
      <c r="X27" s="13">
        <f>COUNTIF(C27:S27,"&gt;" &amp; 0)</f>
        <v>6</v>
      </c>
      <c r="Y27" s="38">
        <f>COUNTIF(C27:S27,"&gt;" &amp; 0) - COUNTIF(T27:W27,"&lt;" &amp; 0)</f>
        <v>5</v>
      </c>
      <c r="Z27" s="54">
        <f>B27</f>
        <v>42.454545454545453</v>
      </c>
      <c r="AA27" s="55">
        <f>(Z27*2+C27)/3</f>
        <v>41.303030303030305</v>
      </c>
      <c r="AB27" s="55">
        <f>AA27</f>
        <v>41.303030303030305</v>
      </c>
      <c r="AC27" s="55">
        <f>SUM(C27:E27,Z27)/3</f>
        <v>41.81818181818182</v>
      </c>
      <c r="AD27" s="804">
        <f>AC27</f>
        <v>41.81818181818182</v>
      </c>
      <c r="AE27" s="55">
        <f>SUM(C27:G27)/3</f>
        <v>43</v>
      </c>
      <c r="AF27" s="55">
        <f>SUM(C27:H27,T27)/3</f>
        <v>43</v>
      </c>
      <c r="AG27" s="1062">
        <f>SUM(C27:I27,T27)/4</f>
        <v>43.5</v>
      </c>
      <c r="AH27" s="674">
        <f>SUM(C27:J27,T27)/5</f>
        <v>44.2</v>
      </c>
      <c r="AI27" s="674"/>
      <c r="AJ27" s="52"/>
      <c r="AK27" s="52"/>
      <c r="AL27" s="52"/>
      <c r="AM27" s="52"/>
      <c r="AN27" s="52"/>
      <c r="AO27" s="52"/>
      <c r="AP27" s="52"/>
      <c r="AQ27" s="52"/>
      <c r="AR27" s="137"/>
      <c r="AS27" s="382">
        <f t="shared" ref="AS27:BK27" si="201">ROUND((Z27 - 35) * $B$1,1)</f>
        <v>7.5</v>
      </c>
      <c r="AT27" s="234">
        <f t="shared" si="201"/>
        <v>6.3</v>
      </c>
      <c r="AU27" s="234">
        <f t="shared" si="201"/>
        <v>6.3</v>
      </c>
      <c r="AV27" s="234">
        <f t="shared" si="201"/>
        <v>6.8</v>
      </c>
      <c r="AW27" s="234">
        <f t="shared" si="201"/>
        <v>6.8</v>
      </c>
      <c r="AX27" s="234">
        <f t="shared" si="201"/>
        <v>8</v>
      </c>
      <c r="AY27" s="234">
        <f t="shared" si="201"/>
        <v>8</v>
      </c>
      <c r="AZ27" s="234">
        <f t="shared" si="201"/>
        <v>8.5</v>
      </c>
      <c r="BA27" s="234">
        <f t="shared" si="201"/>
        <v>9.1999999999999993</v>
      </c>
      <c r="BB27" s="234">
        <f t="shared" si="201"/>
        <v>-35</v>
      </c>
      <c r="BC27" s="234">
        <f t="shared" si="201"/>
        <v>-35</v>
      </c>
      <c r="BD27" s="234">
        <f t="shared" si="201"/>
        <v>-35</v>
      </c>
      <c r="BE27" s="234">
        <f t="shared" si="201"/>
        <v>-35</v>
      </c>
      <c r="BF27" s="234">
        <f t="shared" si="201"/>
        <v>-35</v>
      </c>
      <c r="BG27" s="234">
        <f t="shared" si="201"/>
        <v>-35</v>
      </c>
      <c r="BH27" s="234">
        <f t="shared" si="201"/>
        <v>-35</v>
      </c>
      <c r="BI27" s="234">
        <f t="shared" si="201"/>
        <v>-35</v>
      </c>
      <c r="BJ27" s="234">
        <f t="shared" si="201"/>
        <v>-35</v>
      </c>
      <c r="BK27" s="385">
        <f t="shared" si="201"/>
        <v>-35</v>
      </c>
      <c r="BL27" s="45" t="s">
        <v>4</v>
      </c>
      <c r="BM27" s="768">
        <f>IF(ISERROR(VLOOKUP($A27&amp;TEXT(BM$3,"0"),RawData!$D$1:$O$297,12,FALSE)),0,VLOOKUP($A27&amp;TEXT(BM$3,"0"),RawData!$D$1:$O$297,12,FALSE))</f>
        <v>39</v>
      </c>
      <c r="BN27" s="768">
        <f>IF(ISERROR(VLOOKUP($A27&amp;TEXT(BN$3,"0"),RawData!$D$1:$O$297,12,FALSE)),0,VLOOKUP($A27&amp;TEXT(BN$3,"0"),RawData!$D$1:$O$297,12,FALSE))</f>
        <v>0</v>
      </c>
      <c r="BO27" s="768">
        <f>IF(ISERROR(VLOOKUP($A27&amp;TEXT(BO$3,"0"),RawData!$D$1:$O$297,12,FALSE)),0,VLOOKUP($A27&amp;TEXT(BO$3,"0"),RawData!$D$1:$O$297,12,FALSE))</f>
        <v>44</v>
      </c>
      <c r="BP27" s="768">
        <f>IF(ISERROR(VLOOKUP($A27&amp;TEXT(BP$3,"0"),RawData!$D$1:$O$297,12,FALSE)),0,VLOOKUP($A27&amp;TEXT(BP$3,"0"),RawData!$D$1:$O$297,12,FALSE))</f>
        <v>0</v>
      </c>
      <c r="BQ27" s="768">
        <f>IF(ISERROR(VLOOKUP($A27&amp;TEXT(BQ$3,"0"),RawData!$D$1:$O$297,12,FALSE)),0,VLOOKUP($A27&amp;TEXT(BQ$3,"0"),RawData!$D$1:$O$297,12,FALSE))</f>
        <v>46</v>
      </c>
      <c r="BR27" s="768">
        <f>IF(ISERROR(VLOOKUP($A27&amp;TEXT(BR$3,"0"),RawData!$D$1:$O$297,12,FALSE)),0,VLOOKUP($A27&amp;TEXT(BR$3,"0"),RawData!$D$1:$O$297,12,FALSE))</f>
        <v>50</v>
      </c>
      <c r="BS27" s="768">
        <f>IF(ISERROR(VLOOKUP($A27&amp;TEXT(BS$3,"0"),RawData!$D$1:$O$297,12,FALSE)),0,VLOOKUP($A27&amp;TEXT(BS$3,"0"),RawData!$D$1:$O$297,12,FALSE))</f>
        <v>45</v>
      </c>
      <c r="BT27" s="768">
        <f>IF(ISERROR(VLOOKUP($A27&amp;TEXT(BT$3,"0"),RawData!$D$1:$O$297,12,FALSE)),0,VLOOKUP($A27&amp;TEXT(BT$3,"0"),RawData!$D$1:$O$297,12,FALSE))</f>
        <v>47</v>
      </c>
      <c r="BU27" s="768">
        <f>IF(ISERROR(VLOOKUP($A27&amp;TEXT(BU$3,"0"),RawData!$D$1:$O$297,12,FALSE)),0,VLOOKUP($A27&amp;TEXT(BU$3,"0"),RawData!$D$1:$O$297,12,FALSE))</f>
        <v>0</v>
      </c>
      <c r="BV27" s="768">
        <f>IF(ISERROR(VLOOKUP($A27&amp;TEXT(BV$3,"0"),RawData!$D$1:$O$297,12,FALSE)),0,VLOOKUP($A27&amp;TEXT(BV$3,"0"),RawData!$D$1:$O$297,12,FALSE))</f>
        <v>0</v>
      </c>
      <c r="BW27" s="768">
        <f>IF(ISERROR(VLOOKUP($A27&amp;TEXT(BW$3,"0"),RawData!$D$1:$O$297,12,FALSE)),0,VLOOKUP($A27&amp;TEXT(BW$3,"0"),RawData!$D$1:$O$297,12,FALSE))</f>
        <v>0</v>
      </c>
      <c r="BX27" s="768">
        <f>IF(ISERROR(VLOOKUP($A27&amp;TEXT(BX$3,"0"),RawData!$D$1:$O$297,12,FALSE)),0,VLOOKUP($A27&amp;TEXT(BX$3,"0"),RawData!$D$1:$O$297,12,FALSE))</f>
        <v>0</v>
      </c>
      <c r="BY27" s="768">
        <f>IF(ISERROR(VLOOKUP($A27&amp;TEXT(BY$3,"0"),RawData!$D$1:$O$297,12,FALSE)),0,VLOOKUP($A27&amp;TEXT(BY$3,"0"),RawData!$D$1:$O$297,12,FALSE))</f>
        <v>0</v>
      </c>
      <c r="BZ27" s="768">
        <f>IF(ISERROR(VLOOKUP($A27&amp;TEXT(BZ$3,"0"),RawData!$D$1:$O$297,12,FALSE)),0,VLOOKUP($A27&amp;TEXT(BZ$3,"0"),RawData!$D$1:$O$297,12,FALSE))</f>
        <v>0</v>
      </c>
      <c r="CA27" s="768">
        <f>IF(ISERROR(VLOOKUP($A27&amp;TEXT(CA$3,"0"),RawData!$D$1:$O$297,12,FALSE)),0,VLOOKUP($A27&amp;TEXT(CA$3,"0"),RawData!$D$1:$O$297,12,FALSE))</f>
        <v>0</v>
      </c>
      <c r="CB27" s="768">
        <f>IF(ISERROR(VLOOKUP($A27&amp;TEXT(CB$3,"0"),RawData!$D$1:$O$297,12,FALSE)),0,VLOOKUP($A27&amp;TEXT(CB$3,"0"),RawData!$D$1:$O$297,12,FALSE))</f>
        <v>0</v>
      </c>
      <c r="CC27" s="769">
        <f>IF(ISERROR(VLOOKUP($A27&amp;TEXT(CC$3,"0"),RawData!$D$1:$O$297,12,FALSE)),0,VLOOKUP($A27&amp;TEXT(CC$3,"0"),RawData!$D$1:$O$297,12,FALSE))</f>
        <v>0</v>
      </c>
      <c r="CD27" s="45" t="s">
        <v>4</v>
      </c>
      <c r="CE27" s="46">
        <f t="shared" ref="CE27:CU27" si="202">IF( BM27 &gt; 0, BM27 - AS27, "n/a" )</f>
        <v>31.5</v>
      </c>
      <c r="CF27" s="46" t="str">
        <f t="shared" si="202"/>
        <v>n/a</v>
      </c>
      <c r="CG27" s="46">
        <f t="shared" si="202"/>
        <v>37.700000000000003</v>
      </c>
      <c r="CH27" s="46" t="str">
        <f t="shared" si="202"/>
        <v>n/a</v>
      </c>
      <c r="CI27" s="46">
        <f t="shared" si="202"/>
        <v>39.200000000000003</v>
      </c>
      <c r="CJ27" s="46">
        <f t="shared" si="202"/>
        <v>42</v>
      </c>
      <c r="CK27" s="46">
        <f t="shared" si="202"/>
        <v>37</v>
      </c>
      <c r="CL27" s="140">
        <f t="shared" si="202"/>
        <v>38.5</v>
      </c>
      <c r="CM27" s="673" t="str">
        <f t="shared" si="202"/>
        <v>n/a</v>
      </c>
      <c r="CN27" s="46" t="str">
        <f t="shared" si="202"/>
        <v>n/a</v>
      </c>
      <c r="CO27" s="46" t="str">
        <f t="shared" si="202"/>
        <v>n/a</v>
      </c>
      <c r="CP27" s="46" t="str">
        <f t="shared" si="202"/>
        <v>n/a</v>
      </c>
      <c r="CQ27" s="46" t="str">
        <f t="shared" si="202"/>
        <v>n/a</v>
      </c>
      <c r="CR27" s="46" t="str">
        <f t="shared" si="202"/>
        <v>n/a</v>
      </c>
      <c r="CS27" s="46" t="str">
        <f t="shared" si="202"/>
        <v>n/a</v>
      </c>
      <c r="CT27" s="46" t="str">
        <f t="shared" si="202"/>
        <v>n/a</v>
      </c>
      <c r="CU27" s="267" t="str">
        <f t="shared" si="202"/>
        <v>n/a</v>
      </c>
      <c r="CV27" s="375"/>
      <c r="CW27" s="374"/>
      <c r="CX27" s="374"/>
      <c r="CY27" s="374"/>
      <c r="CZ27" s="374"/>
      <c r="DA27" s="374"/>
      <c r="DB27" s="374"/>
      <c r="DC27" s="374"/>
      <c r="DD27" s="374"/>
      <c r="DE27" s="374"/>
      <c r="DF27" s="374"/>
      <c r="DG27" s="374"/>
      <c r="DH27" s="374"/>
      <c r="DI27" s="374"/>
      <c r="DJ27" s="374"/>
      <c r="DK27" s="374"/>
      <c r="DL27" s="374"/>
      <c r="DM27" s="374"/>
      <c r="DN27" s="375"/>
      <c r="DO27" s="374"/>
      <c r="DP27" s="374"/>
      <c r="DQ27" s="374"/>
      <c r="DR27" s="374"/>
      <c r="DS27" s="374"/>
      <c r="DT27" s="374"/>
      <c r="DU27" s="374"/>
      <c r="DV27" s="374"/>
      <c r="DW27" s="374"/>
      <c r="DX27" s="374"/>
      <c r="DY27" s="374"/>
      <c r="DZ27" s="374"/>
      <c r="EA27" s="374"/>
      <c r="EB27" s="374"/>
      <c r="EC27" s="374"/>
      <c r="ED27" s="374"/>
      <c r="EE27" s="374"/>
      <c r="EF27" s="375"/>
      <c r="EG27" s="375"/>
      <c r="EH27" s="375"/>
      <c r="EI27" s="375"/>
      <c r="EJ27" s="375"/>
      <c r="EK27" s="375"/>
      <c r="EL27" s="375"/>
      <c r="EM27" s="375"/>
      <c r="EN27" s="375"/>
      <c r="EO27" s="374"/>
      <c r="EP27" s="374"/>
      <c r="EQ27" s="374"/>
      <c r="ER27" s="374"/>
      <c r="ES27" s="374"/>
      <c r="ET27" s="374"/>
      <c r="EU27" s="374"/>
      <c r="EV27" s="374"/>
      <c r="EW27" s="374"/>
      <c r="EX27" s="375"/>
      <c r="EY27" s="374"/>
      <c r="EZ27" s="374"/>
      <c r="FA27" s="374"/>
      <c r="FB27" s="374"/>
      <c r="FC27" s="374"/>
      <c r="FD27" s="374"/>
      <c r="FE27" s="374"/>
      <c r="FF27" s="374"/>
      <c r="FG27" s="374"/>
      <c r="FH27" s="374"/>
      <c r="FI27" s="374"/>
      <c r="FJ27" s="374"/>
      <c r="FK27" s="374"/>
      <c r="FL27" s="374"/>
      <c r="FM27" s="374"/>
      <c r="FN27" s="374"/>
      <c r="FO27" s="374"/>
    </row>
    <row r="28" spans="1:174" ht="15" customHeight="1" thickBot="1" x14ac:dyDescent="0.25">
      <c r="A28" s="212"/>
      <c r="B28" s="561">
        <f ca="1">VLOOKUP($A28,RawData!$X:$AQ,9,FALSE)</f>
        <v>0</v>
      </c>
      <c r="C28" s="13">
        <f>IF(ISERROR(VLOOKUP($A28&amp;TEXT(C$3,"0"),RawData!$D$1:$P$436,13,FALSE)),0,VLOOKUP($A28&amp;TEXT(C$3,"0"),RawData!$D$1:$P$436,13,FALSE))</f>
        <v>0</v>
      </c>
      <c r="D28" s="768">
        <f>IF(ISERROR(VLOOKUP($A28&amp;TEXT(D$3,"0"),RawData!$D$1:$P$436,13,FALSE)),0,VLOOKUP($A28&amp;TEXT(D$3,"0"),RawData!$D$1:$P$436,13,FALSE))</f>
        <v>0</v>
      </c>
      <c r="E28" s="768">
        <f>IF(ISERROR(VLOOKUP($A28&amp;TEXT(E$3,"0"),RawData!$D$1:$P$436,13,FALSE)),0,VLOOKUP($A28&amp;TEXT(E$3,"0"),RawData!$D$1:$P$436,13,FALSE))</f>
        <v>0</v>
      </c>
      <c r="F28" s="768">
        <f>IF(ISERROR(VLOOKUP($A28&amp;TEXT(F$3,"0"),RawData!$D$1:$P$436,13,FALSE)),0,VLOOKUP($A28&amp;TEXT(F$3,"0"),RawData!$D$1:$P$436,13,FALSE))</f>
        <v>0</v>
      </c>
      <c r="G28" s="768">
        <f>IF(ISERROR(VLOOKUP($A28&amp;TEXT(G$3,"0"),RawData!$D$1:$P$436,13,FALSE)),0,VLOOKUP($A28&amp;TEXT(G$3,"0"),RawData!$D$1:$P$436,13,FALSE))</f>
        <v>0</v>
      </c>
      <c r="H28" s="768">
        <f>IF(ISERROR(VLOOKUP($A28&amp;TEXT(H$3,"0"),RawData!$D$1:$P$436,13,FALSE)),0,VLOOKUP($A28&amp;TEXT(H$3,"0"),RawData!$D$1:$P$436,13,FALSE))</f>
        <v>0</v>
      </c>
      <c r="I28" s="768">
        <f>IF(ISERROR(VLOOKUP($A28&amp;TEXT(I$3,"0"),RawData!$D$1:$P$436,13,FALSE)),0,VLOOKUP($A28&amp;TEXT(I$3,"0"),RawData!$D$1:$P$436,13,FALSE))</f>
        <v>0</v>
      </c>
      <c r="J28" s="768">
        <f>IF(ISERROR(VLOOKUP($A28&amp;TEXT(J$3,"0"),RawData!$D$1:$P$436,13,FALSE)),0,VLOOKUP($A28&amp;TEXT(J$3,"0"),RawData!$D$1:$P$436,13,FALSE))</f>
        <v>0</v>
      </c>
      <c r="K28" s="336">
        <f>IF(ISERROR(VLOOKUP($A28&amp;TEXT(K$3,"0"),RawData!$D$1:$P$436,13,FALSE)),0,VLOOKUP($A28&amp;TEXT(K$3,"0"),RawData!$D$1:$P$436,13,FALSE))</f>
        <v>0</v>
      </c>
      <c r="L28" s="336">
        <f>IF(ISERROR(VLOOKUP($A28&amp;TEXT(L$3,"0"),RawData!$D$1:$P$436,13,FALSE)),0,VLOOKUP($A28&amp;TEXT(L$3,"0"),RawData!$D$1:$P$436,13,FALSE))</f>
        <v>0</v>
      </c>
      <c r="M28" s="336">
        <f>IF(ISERROR(VLOOKUP($A28&amp;TEXT(M$3,"0"),RawData!$D$1:$P$436,13,FALSE)),0,VLOOKUP($A28&amp;TEXT(M$3,"0"),RawData!$D$1:$P$436,13,FALSE))</f>
        <v>0</v>
      </c>
      <c r="N28" s="336">
        <f>IF(ISERROR(VLOOKUP($A28&amp;TEXT(N$3,"0"),RawData!$D$1:$P$436,13,FALSE)),0,VLOOKUP($A28&amp;TEXT(N$3,"0"),RawData!$D$1:$P$436,13,FALSE))</f>
        <v>0</v>
      </c>
      <c r="O28" s="336">
        <f>IF(ISERROR(VLOOKUP($A28&amp;TEXT(O$3,"0"),RawData!$D$1:$P$436,13,FALSE)),0,VLOOKUP($A28&amp;TEXT(O$3,"0"),RawData!$D$1:$P$436,13,FALSE))</f>
        <v>0</v>
      </c>
      <c r="P28" s="336">
        <f>IF(ISERROR(VLOOKUP($A28&amp;TEXT(P$3,"0"),RawData!$D$1:$P$436,13,FALSE)),0,VLOOKUP($A28&amp;TEXT(P$3,"0"),RawData!$D$1:$P$436,13,FALSE))</f>
        <v>0</v>
      </c>
      <c r="Q28" s="336">
        <f>IF(ISERROR(VLOOKUP($A28&amp;TEXT(Q$3,"0"),RawData!$D$1:$P$436,13,FALSE)),0,VLOOKUP($A28&amp;TEXT(Q$3,"0"),RawData!$D$1:$P$436,13,FALSE))</f>
        <v>0</v>
      </c>
      <c r="R28" s="336">
        <f>IF(ISERROR(VLOOKUP($A28&amp;TEXT(R$3,"0"),RawData!$D$1:$P$436,13,FALSE)),0,VLOOKUP($A28&amp;TEXT(R$3,"0"),RawData!$D$1:$P$436,13,FALSE))</f>
        <v>0</v>
      </c>
      <c r="S28" s="14">
        <f>IF(ISERROR(VLOOKUP($A28&amp;TEXT(S$3,"0"),RawData!$D$1:$P$436,13,FALSE)),0,VLOOKUP($A28&amp;TEXT(S$3,"0"),RawData!$D$1:$P$436,13,FALSE))</f>
        <v>0</v>
      </c>
      <c r="T28" s="36"/>
      <c r="U28" s="37"/>
      <c r="V28" s="80"/>
      <c r="W28" s="40"/>
      <c r="X28" s="13">
        <f t="shared" ref="X28:X32" si="203">COUNTIF(C28:S28,"&gt;" &amp; 0)</f>
        <v>0</v>
      </c>
      <c r="Y28" s="38">
        <f t="shared" ref="Y28:Y32" si="204">COUNTIF(C28:S28,"&gt;" &amp; 0) - COUNTIF(T28:W28,"&lt;" &amp; 0)</f>
        <v>0</v>
      </c>
      <c r="Z28" s="54">
        <f t="shared" ca="1" si="58"/>
        <v>0</v>
      </c>
      <c r="AA28" s="55">
        <f ca="1">Z28</f>
        <v>0</v>
      </c>
      <c r="AB28" s="55">
        <f t="shared" ref="AB28:AB32" ca="1" si="205">AA28</f>
        <v>0</v>
      </c>
      <c r="AC28" s="55"/>
      <c r="AD28" s="55"/>
      <c r="AE28" s="55"/>
      <c r="AF28" s="55"/>
      <c r="AG28" s="675"/>
      <c r="AH28" s="674"/>
      <c r="AI28" s="674"/>
      <c r="AJ28" s="52"/>
      <c r="AK28" s="52"/>
      <c r="AL28" s="52"/>
      <c r="AM28" s="52"/>
      <c r="AN28" s="52"/>
      <c r="AO28" s="52"/>
      <c r="AP28" s="52"/>
      <c r="AQ28" s="52"/>
      <c r="AR28" s="137"/>
      <c r="AS28" s="382">
        <f t="shared" ca="1" si="164"/>
        <v>-35</v>
      </c>
      <c r="AT28" s="234">
        <f t="shared" ca="1" si="165"/>
        <v>-35</v>
      </c>
      <c r="AU28" s="234">
        <f t="shared" ca="1" si="166"/>
        <v>-35</v>
      </c>
      <c r="AV28" s="234">
        <f t="shared" si="167"/>
        <v>-35</v>
      </c>
      <c r="AW28" s="234">
        <f t="shared" si="168"/>
        <v>-35</v>
      </c>
      <c r="AX28" s="234">
        <f t="shared" si="169"/>
        <v>-35</v>
      </c>
      <c r="AY28" s="234">
        <f t="shared" si="170"/>
        <v>-35</v>
      </c>
      <c r="AZ28" s="234">
        <f t="shared" si="171"/>
        <v>-35</v>
      </c>
      <c r="BA28" s="234">
        <f t="shared" si="172"/>
        <v>-35</v>
      </c>
      <c r="BB28" s="234">
        <f t="shared" si="173"/>
        <v>-35</v>
      </c>
      <c r="BC28" s="234">
        <f t="shared" si="174"/>
        <v>-35</v>
      </c>
      <c r="BD28" s="234">
        <f t="shared" si="175"/>
        <v>-35</v>
      </c>
      <c r="BE28" s="234">
        <f t="shared" si="176"/>
        <v>-35</v>
      </c>
      <c r="BF28" s="234">
        <f t="shared" si="177"/>
        <v>-35</v>
      </c>
      <c r="BG28" s="234">
        <f t="shared" si="178"/>
        <v>-35</v>
      </c>
      <c r="BH28" s="234">
        <f t="shared" si="179"/>
        <v>-35</v>
      </c>
      <c r="BI28" s="234">
        <f t="shared" si="180"/>
        <v>-35</v>
      </c>
      <c r="BJ28" s="234">
        <f t="shared" si="181"/>
        <v>-35</v>
      </c>
      <c r="BK28" s="385">
        <f t="shared" si="182"/>
        <v>-35</v>
      </c>
      <c r="BL28" s="45" t="s">
        <v>4</v>
      </c>
      <c r="BM28" s="768">
        <f>IF(ISERROR(VLOOKUP($A28&amp;TEXT(BM$3,"0"),RawData!$D$1:$O$297,12,FALSE)),0,VLOOKUP($A28&amp;TEXT(BM$3,"0"),RawData!$D$1:$O$297,12,FALSE))</f>
        <v>0</v>
      </c>
      <c r="BN28" s="768">
        <f>IF(ISERROR(VLOOKUP($A28&amp;TEXT(BN$3,"0"),RawData!$D$1:$O$297,12,FALSE)),0,VLOOKUP($A28&amp;TEXT(BN$3,"0"),RawData!$D$1:$O$297,12,FALSE))</f>
        <v>0</v>
      </c>
      <c r="BO28" s="768">
        <f>IF(ISERROR(VLOOKUP($A28&amp;TEXT(BO$3,"0"),RawData!$D$1:$O$297,12,FALSE)),0,VLOOKUP($A28&amp;TEXT(BO$3,"0"),RawData!$D$1:$O$297,12,FALSE))</f>
        <v>0</v>
      </c>
      <c r="BP28" s="768">
        <f>IF(ISERROR(VLOOKUP($A28&amp;TEXT(BP$3,"0"),RawData!$D$1:$O$297,12,FALSE)),0,VLOOKUP($A28&amp;TEXT(BP$3,"0"),RawData!$D$1:$O$297,12,FALSE))</f>
        <v>0</v>
      </c>
      <c r="BQ28" s="768">
        <f>IF(ISERROR(VLOOKUP($A28&amp;TEXT(BQ$3,"0"),RawData!$D$1:$O$297,12,FALSE)),0,VLOOKUP($A28&amp;TEXT(BQ$3,"0"),RawData!$D$1:$O$297,12,FALSE))</f>
        <v>0</v>
      </c>
      <c r="BR28" s="768">
        <f>IF(ISERROR(VLOOKUP($A28&amp;TEXT(BR$3,"0"),RawData!$D$1:$O$297,12,FALSE)),0,VLOOKUP($A28&amp;TEXT(BR$3,"0"),RawData!$D$1:$O$297,12,FALSE))</f>
        <v>0</v>
      </c>
      <c r="BS28" s="768">
        <f>IF(ISERROR(VLOOKUP($A28&amp;TEXT(BS$3,"0"),RawData!$D$1:$O$297,12,FALSE)),0,VLOOKUP($A28&amp;TEXT(BS$3,"0"),RawData!$D$1:$O$297,12,FALSE))</f>
        <v>0</v>
      </c>
      <c r="BT28" s="768">
        <f>IF(ISERROR(VLOOKUP($A28&amp;TEXT(BT$3,"0"),RawData!$D$1:$O$297,12,FALSE)),0,VLOOKUP($A28&amp;TEXT(BT$3,"0"),RawData!$D$1:$O$297,12,FALSE))</f>
        <v>0</v>
      </c>
      <c r="BU28" s="768">
        <f>IF(ISERROR(VLOOKUP($A28&amp;TEXT(BU$3,"0"),RawData!$D$1:$O$297,12,FALSE)),0,VLOOKUP($A28&amp;TEXT(BU$3,"0"),RawData!$D$1:$O$297,12,FALSE))</f>
        <v>0</v>
      </c>
      <c r="BV28" s="768">
        <f>IF(ISERROR(VLOOKUP($A28&amp;TEXT(BV$3,"0"),RawData!$D$1:$O$297,12,FALSE)),0,VLOOKUP($A28&amp;TEXT(BV$3,"0"),RawData!$D$1:$O$297,12,FALSE))</f>
        <v>0</v>
      </c>
      <c r="BW28" s="768">
        <f>IF(ISERROR(VLOOKUP($A28&amp;TEXT(BW$3,"0"),RawData!$D$1:$O$297,12,FALSE)),0,VLOOKUP($A28&amp;TEXT(BW$3,"0"),RawData!$D$1:$O$297,12,FALSE))</f>
        <v>0</v>
      </c>
      <c r="BX28" s="768">
        <f>IF(ISERROR(VLOOKUP($A28&amp;TEXT(BX$3,"0"),RawData!$D$1:$O$297,12,FALSE)),0,VLOOKUP($A28&amp;TEXT(BX$3,"0"),RawData!$D$1:$O$297,12,FALSE))</f>
        <v>0</v>
      </c>
      <c r="BY28" s="768">
        <f>IF(ISERROR(VLOOKUP($A28&amp;TEXT(BY$3,"0"),RawData!$D$1:$O$297,12,FALSE)),0,VLOOKUP($A28&amp;TEXT(BY$3,"0"),RawData!$D$1:$O$297,12,FALSE))</f>
        <v>0</v>
      </c>
      <c r="BZ28" s="768">
        <f>IF(ISERROR(VLOOKUP($A28&amp;TEXT(BZ$3,"0"),RawData!$D$1:$O$297,12,FALSE)),0,VLOOKUP($A28&amp;TEXT(BZ$3,"0"),RawData!$D$1:$O$297,12,FALSE))</f>
        <v>0</v>
      </c>
      <c r="CA28" s="768">
        <f>IF(ISERROR(VLOOKUP($A28&amp;TEXT(CA$3,"0"),RawData!$D$1:$O$297,12,FALSE)),0,VLOOKUP($A28&amp;TEXT(CA$3,"0"),RawData!$D$1:$O$297,12,FALSE))</f>
        <v>0</v>
      </c>
      <c r="CB28" s="768">
        <f>IF(ISERROR(VLOOKUP($A28&amp;TEXT(CB$3,"0"),RawData!$D$1:$O$297,12,FALSE)),0,VLOOKUP($A28&amp;TEXT(CB$3,"0"),RawData!$D$1:$O$297,12,FALSE))</f>
        <v>0</v>
      </c>
      <c r="CC28" s="769">
        <f>IF(ISERROR(VLOOKUP($A28&amp;TEXT(CC$3,"0"),RawData!$D$1:$O$297,12,FALSE)),0,VLOOKUP($A28&amp;TEXT(CC$3,"0"),RawData!$D$1:$O$297,12,FALSE))</f>
        <v>0</v>
      </c>
      <c r="CD28" s="45" t="s">
        <v>4</v>
      </c>
      <c r="CE28" s="46" t="str">
        <f t="shared" si="183"/>
        <v>n/a</v>
      </c>
      <c r="CF28" s="46" t="str">
        <f t="shared" si="184"/>
        <v>n/a</v>
      </c>
      <c r="CG28" s="46" t="str">
        <f t="shared" si="185"/>
        <v>n/a</v>
      </c>
      <c r="CH28" s="46" t="str">
        <f t="shared" si="186"/>
        <v>n/a</v>
      </c>
      <c r="CI28" s="46" t="str">
        <f t="shared" si="187"/>
        <v>n/a</v>
      </c>
      <c r="CJ28" s="46" t="str">
        <f t="shared" si="188"/>
        <v>n/a</v>
      </c>
      <c r="CK28" s="46" t="str">
        <f t="shared" si="189"/>
        <v>n/a</v>
      </c>
      <c r="CL28" s="140" t="str">
        <f t="shared" si="190"/>
        <v>n/a</v>
      </c>
      <c r="CM28" s="673" t="str">
        <f t="shared" si="191"/>
        <v>n/a</v>
      </c>
      <c r="CN28" s="46" t="str">
        <f t="shared" si="192"/>
        <v>n/a</v>
      </c>
      <c r="CO28" s="46" t="str">
        <f t="shared" si="193"/>
        <v>n/a</v>
      </c>
      <c r="CP28" s="46" t="str">
        <f t="shared" si="194"/>
        <v>n/a</v>
      </c>
      <c r="CQ28" s="46" t="str">
        <f t="shared" si="195"/>
        <v>n/a</v>
      </c>
      <c r="CR28" s="46" t="str">
        <f t="shared" si="196"/>
        <v>n/a</v>
      </c>
      <c r="CS28" s="46" t="str">
        <f t="shared" si="197"/>
        <v>n/a</v>
      </c>
      <c r="CT28" s="46" t="str">
        <f t="shared" si="198"/>
        <v>n/a</v>
      </c>
      <c r="CU28" s="267" t="str">
        <f t="shared" si="199"/>
        <v>n/a</v>
      </c>
      <c r="CV28" s="375"/>
      <c r="CW28" s="374"/>
      <c r="CX28" s="374"/>
      <c r="CY28" s="374"/>
      <c r="CZ28" s="374"/>
      <c r="DA28" s="374"/>
      <c r="DB28" s="374"/>
      <c r="DC28" s="374"/>
      <c r="DD28" s="374"/>
      <c r="DE28" s="374"/>
      <c r="DF28" s="374"/>
      <c r="DG28" s="374"/>
      <c r="DH28" s="374"/>
      <c r="DI28" s="374"/>
      <c r="DJ28" s="374"/>
      <c r="DK28" s="374"/>
      <c r="DL28" s="374"/>
      <c r="DM28" s="374"/>
      <c r="DN28" s="375"/>
      <c r="DO28" s="374"/>
      <c r="DP28" s="374"/>
      <c r="DQ28" s="374"/>
      <c r="DR28" s="374"/>
      <c r="DS28" s="374"/>
      <c r="DT28" s="374"/>
      <c r="DU28" s="374"/>
      <c r="DV28" s="374"/>
      <c r="DW28" s="374"/>
      <c r="DX28" s="374"/>
      <c r="DY28" s="374"/>
      <c r="DZ28" s="374"/>
      <c r="EA28" s="374"/>
      <c r="EB28" s="374"/>
      <c r="EC28" s="374"/>
      <c r="ED28" s="374"/>
      <c r="EE28" s="374"/>
      <c r="EF28" s="375"/>
      <c r="EG28" s="375"/>
      <c r="EH28" s="375"/>
      <c r="EI28" s="375"/>
      <c r="EJ28" s="375"/>
      <c r="EK28" s="375"/>
      <c r="EL28" s="375"/>
      <c r="EM28" s="375"/>
      <c r="EN28" s="375"/>
      <c r="EO28" s="374"/>
      <c r="EP28" s="374"/>
      <c r="EQ28" s="374"/>
      <c r="ER28" s="374"/>
      <c r="ES28" s="374"/>
      <c r="ET28" s="374"/>
      <c r="EU28" s="374"/>
      <c r="EV28" s="374"/>
      <c r="EW28" s="374"/>
      <c r="EX28" s="375"/>
      <c r="EY28" s="374"/>
      <c r="EZ28" s="374"/>
      <c r="FA28" s="374"/>
      <c r="FB28" s="374"/>
      <c r="FC28" s="374"/>
      <c r="FD28" s="374"/>
      <c r="FE28" s="374"/>
      <c r="FF28" s="374"/>
      <c r="FG28" s="374"/>
      <c r="FH28" s="374"/>
      <c r="FI28" s="374"/>
      <c r="FJ28" s="374"/>
      <c r="FK28" s="374"/>
      <c r="FL28" s="374"/>
      <c r="FM28" s="374"/>
      <c r="FN28" s="374"/>
      <c r="FO28" s="374"/>
    </row>
    <row r="29" spans="1:174" ht="13.5" thickBot="1" x14ac:dyDescent="0.25">
      <c r="A29" s="222"/>
      <c r="B29" s="561">
        <f ca="1">VLOOKUP($A29,RawData!$X:$AQ,9,FALSE)</f>
        <v>0</v>
      </c>
      <c r="C29" s="13">
        <f>IF(ISERROR(VLOOKUP($A29&amp;TEXT(C$3,"0"),RawData!$D$1:$P$436,13,FALSE)),0,VLOOKUP($A29&amp;TEXT(C$3,"0"),RawData!$D$1:$P$436,13,FALSE))</f>
        <v>0</v>
      </c>
      <c r="D29" s="768">
        <f>IF(ISERROR(VLOOKUP($A29&amp;TEXT(D$3,"0"),RawData!$D$1:$P$436,13,FALSE)),0,VLOOKUP($A29&amp;TEXT(D$3,"0"),RawData!$D$1:$P$436,13,FALSE))</f>
        <v>0</v>
      </c>
      <c r="E29" s="768">
        <f>IF(ISERROR(VLOOKUP($A29&amp;TEXT(E$3,"0"),RawData!$D$1:$P$436,13,FALSE)),0,VLOOKUP($A29&amp;TEXT(E$3,"0"),RawData!$D$1:$P$436,13,FALSE))</f>
        <v>0</v>
      </c>
      <c r="F29" s="768">
        <f>IF(ISERROR(VLOOKUP($A29&amp;TEXT(F$3,"0"),RawData!$D$1:$P$436,13,FALSE)),0,VLOOKUP($A29&amp;TEXT(F$3,"0"),RawData!$D$1:$P$436,13,FALSE))</f>
        <v>0</v>
      </c>
      <c r="G29" s="768">
        <f>IF(ISERROR(VLOOKUP($A29&amp;TEXT(G$3,"0"),RawData!$D$1:$P$436,13,FALSE)),0,VLOOKUP($A29&amp;TEXT(G$3,"0"),RawData!$D$1:$P$436,13,FALSE))</f>
        <v>0</v>
      </c>
      <c r="H29" s="768">
        <f>IF(ISERROR(VLOOKUP($A29&amp;TEXT(H$3,"0"),RawData!$D$1:$P$436,13,FALSE)),0,VLOOKUP($A29&amp;TEXT(H$3,"0"),RawData!$D$1:$P$436,13,FALSE))</f>
        <v>0</v>
      </c>
      <c r="I29" s="768">
        <f>IF(ISERROR(VLOOKUP($A29&amp;TEXT(I$3,"0"),RawData!$D$1:$P$436,13,FALSE)),0,VLOOKUP($A29&amp;TEXT(I$3,"0"),RawData!$D$1:$P$436,13,FALSE))</f>
        <v>0</v>
      </c>
      <c r="J29" s="768">
        <f>IF(ISERROR(VLOOKUP($A29&amp;TEXT(J$3,"0"),RawData!$D$1:$P$436,13,FALSE)),0,VLOOKUP($A29&amp;TEXT(J$3,"0"),RawData!$D$1:$P$436,13,FALSE))</f>
        <v>0</v>
      </c>
      <c r="K29" s="336">
        <f>IF(ISERROR(VLOOKUP($A29&amp;TEXT(K$3,"0"),RawData!$D$1:$P$436,13,FALSE)),0,VLOOKUP($A29&amp;TEXT(K$3,"0"),RawData!$D$1:$P$436,13,FALSE))</f>
        <v>0</v>
      </c>
      <c r="L29" s="336">
        <f>IF(ISERROR(VLOOKUP($A29&amp;TEXT(L$3,"0"),RawData!$D$1:$P$436,13,FALSE)),0,VLOOKUP($A29&amp;TEXT(L$3,"0"),RawData!$D$1:$P$436,13,FALSE))</f>
        <v>0</v>
      </c>
      <c r="M29" s="336">
        <f>IF(ISERROR(VLOOKUP($A29&amp;TEXT(M$3,"0"),RawData!$D$1:$P$436,13,FALSE)),0,VLOOKUP($A29&amp;TEXT(M$3,"0"),RawData!$D$1:$P$436,13,FALSE))</f>
        <v>0</v>
      </c>
      <c r="N29" s="336">
        <f>IF(ISERROR(VLOOKUP($A29&amp;TEXT(N$3,"0"),RawData!$D$1:$P$436,13,FALSE)),0,VLOOKUP($A29&amp;TEXT(N$3,"0"),RawData!$D$1:$P$436,13,FALSE))</f>
        <v>0</v>
      </c>
      <c r="O29" s="336">
        <f>IF(ISERROR(VLOOKUP($A29&amp;TEXT(O$3,"0"),RawData!$D$1:$P$436,13,FALSE)),0,VLOOKUP($A29&amp;TEXT(O$3,"0"),RawData!$D$1:$P$436,13,FALSE))</f>
        <v>0</v>
      </c>
      <c r="P29" s="336">
        <f>IF(ISERROR(VLOOKUP($A29&amp;TEXT(P$3,"0"),RawData!$D$1:$P$436,13,FALSE)),0,VLOOKUP($A29&amp;TEXT(P$3,"0"),RawData!$D$1:$P$436,13,FALSE))</f>
        <v>0</v>
      </c>
      <c r="Q29" s="336">
        <f>IF(ISERROR(VLOOKUP($A29&amp;TEXT(Q$3,"0"),RawData!$D$1:$P$436,13,FALSE)),0,VLOOKUP($A29&amp;TEXT(Q$3,"0"),RawData!$D$1:$P$436,13,FALSE))</f>
        <v>0</v>
      </c>
      <c r="R29" s="336">
        <f>IF(ISERROR(VLOOKUP($A29&amp;TEXT(R$3,"0"),RawData!$D$1:$P$436,13,FALSE)),0,VLOOKUP($A29&amp;TEXT(R$3,"0"),RawData!$D$1:$P$436,13,FALSE))</f>
        <v>0</v>
      </c>
      <c r="S29" s="14">
        <f>IF(ISERROR(VLOOKUP($A29&amp;TEXT(S$3,"0"),RawData!$D$1:$P$436,13,FALSE)),0,VLOOKUP($A29&amp;TEXT(S$3,"0"),RawData!$D$1:$P$436,13,FALSE))</f>
        <v>0</v>
      </c>
      <c r="T29" s="36"/>
      <c r="U29" s="37"/>
      <c r="V29" s="80"/>
      <c r="W29" s="40"/>
      <c r="X29" s="13">
        <f t="shared" si="203"/>
        <v>0</v>
      </c>
      <c r="Y29" s="38">
        <f t="shared" si="204"/>
        <v>0</v>
      </c>
      <c r="Z29" s="54">
        <f t="shared" ca="1" si="58"/>
        <v>0</v>
      </c>
      <c r="AA29" s="55">
        <f t="shared" ca="1" si="113"/>
        <v>0</v>
      </c>
      <c r="AB29" s="55">
        <f t="shared" ca="1" si="205"/>
        <v>0</v>
      </c>
      <c r="AC29" s="55"/>
      <c r="AD29" s="55"/>
      <c r="AE29" s="55"/>
      <c r="AF29" s="55"/>
      <c r="AG29" s="675"/>
      <c r="AH29" s="674"/>
      <c r="AI29" s="674"/>
      <c r="AJ29" s="52"/>
      <c r="AK29" s="52"/>
      <c r="AL29" s="52"/>
      <c r="AM29" s="52"/>
      <c r="AN29" s="52"/>
      <c r="AO29" s="52"/>
      <c r="AP29" s="52"/>
      <c r="AQ29" s="52"/>
      <c r="AR29" s="137"/>
      <c r="AS29" s="382">
        <f t="shared" ca="1" si="164"/>
        <v>-35</v>
      </c>
      <c r="AT29" s="234">
        <f t="shared" ca="1" si="165"/>
        <v>-35</v>
      </c>
      <c r="AU29" s="234">
        <f t="shared" ca="1" si="166"/>
        <v>-35</v>
      </c>
      <c r="AV29" s="234">
        <f t="shared" si="167"/>
        <v>-35</v>
      </c>
      <c r="AW29" s="234">
        <f t="shared" si="168"/>
        <v>-35</v>
      </c>
      <c r="AX29" s="234">
        <f t="shared" si="169"/>
        <v>-35</v>
      </c>
      <c r="AY29" s="234">
        <f t="shared" si="170"/>
        <v>-35</v>
      </c>
      <c r="AZ29" s="234">
        <f t="shared" si="171"/>
        <v>-35</v>
      </c>
      <c r="BA29" s="234">
        <f t="shared" si="172"/>
        <v>-35</v>
      </c>
      <c r="BB29" s="234">
        <f t="shared" si="173"/>
        <v>-35</v>
      </c>
      <c r="BC29" s="234">
        <f t="shared" si="174"/>
        <v>-35</v>
      </c>
      <c r="BD29" s="234">
        <f t="shared" si="175"/>
        <v>-35</v>
      </c>
      <c r="BE29" s="234">
        <f t="shared" si="176"/>
        <v>-35</v>
      </c>
      <c r="BF29" s="234">
        <f t="shared" si="177"/>
        <v>-35</v>
      </c>
      <c r="BG29" s="234">
        <f t="shared" si="178"/>
        <v>-35</v>
      </c>
      <c r="BH29" s="234">
        <f t="shared" si="179"/>
        <v>-35</v>
      </c>
      <c r="BI29" s="234">
        <f t="shared" si="180"/>
        <v>-35</v>
      </c>
      <c r="BJ29" s="234">
        <f t="shared" si="181"/>
        <v>-35</v>
      </c>
      <c r="BK29" s="385">
        <f t="shared" si="182"/>
        <v>-35</v>
      </c>
      <c r="BL29" s="45" t="s">
        <v>4</v>
      </c>
      <c r="BM29" s="768">
        <f>IF(ISERROR(VLOOKUP($A29&amp;TEXT(BM$3,"0"),RawData!$D$1:$O$297,12,FALSE)),0,VLOOKUP($A29&amp;TEXT(BM$3,"0"),RawData!$D$1:$O$297,12,FALSE))</f>
        <v>0</v>
      </c>
      <c r="BN29" s="768">
        <f>IF(ISERROR(VLOOKUP($A29&amp;TEXT(BN$3,"0"),RawData!$D$1:$O$297,12,FALSE)),0,VLOOKUP($A29&amp;TEXT(BN$3,"0"),RawData!$D$1:$O$297,12,FALSE))</f>
        <v>0</v>
      </c>
      <c r="BO29" s="768">
        <f>IF(ISERROR(VLOOKUP($A29&amp;TEXT(BO$3,"0"),RawData!$D$1:$O$297,12,FALSE)),0,VLOOKUP($A29&amp;TEXT(BO$3,"0"),RawData!$D$1:$O$297,12,FALSE))</f>
        <v>0</v>
      </c>
      <c r="BP29" s="768">
        <f>IF(ISERROR(VLOOKUP($A29&amp;TEXT(BP$3,"0"),RawData!$D$1:$O$297,12,FALSE)),0,VLOOKUP($A29&amp;TEXT(BP$3,"0"),RawData!$D$1:$O$297,12,FALSE))</f>
        <v>0</v>
      </c>
      <c r="BQ29" s="768">
        <f>IF(ISERROR(VLOOKUP($A29&amp;TEXT(BQ$3,"0"),RawData!$D$1:$O$297,12,FALSE)),0,VLOOKUP($A29&amp;TEXT(BQ$3,"0"),RawData!$D$1:$O$297,12,FALSE))</f>
        <v>0</v>
      </c>
      <c r="BR29" s="768">
        <f>IF(ISERROR(VLOOKUP($A29&amp;TEXT(BR$3,"0"),RawData!$D$1:$O$297,12,FALSE)),0,VLOOKUP($A29&amp;TEXT(BR$3,"0"),RawData!$D$1:$O$297,12,FALSE))</f>
        <v>0</v>
      </c>
      <c r="BS29" s="768">
        <f>IF(ISERROR(VLOOKUP($A29&amp;TEXT(BS$3,"0"),RawData!$D$1:$O$297,12,FALSE)),0,VLOOKUP($A29&amp;TEXT(BS$3,"0"),RawData!$D$1:$O$297,12,FALSE))</f>
        <v>0</v>
      </c>
      <c r="BT29" s="768">
        <f>IF(ISERROR(VLOOKUP($A29&amp;TEXT(BT$3,"0"),RawData!$D$1:$O$297,12,FALSE)),0,VLOOKUP($A29&amp;TEXT(BT$3,"0"),RawData!$D$1:$O$297,12,FALSE))</f>
        <v>0</v>
      </c>
      <c r="BU29" s="768">
        <f>IF(ISERROR(VLOOKUP($A29&amp;TEXT(BU$3,"0"),RawData!$D$1:$O$297,12,FALSE)),0,VLOOKUP($A29&amp;TEXT(BU$3,"0"),RawData!$D$1:$O$297,12,FALSE))</f>
        <v>0</v>
      </c>
      <c r="BV29" s="768">
        <f>IF(ISERROR(VLOOKUP($A29&amp;TEXT(BV$3,"0"),RawData!$D$1:$O$297,12,FALSE)),0,VLOOKUP($A29&amp;TEXT(BV$3,"0"),RawData!$D$1:$O$297,12,FALSE))</f>
        <v>0</v>
      </c>
      <c r="BW29" s="768">
        <f>IF(ISERROR(VLOOKUP($A29&amp;TEXT(BW$3,"0"),RawData!$D$1:$O$297,12,FALSE)),0,VLOOKUP($A29&amp;TEXT(BW$3,"0"),RawData!$D$1:$O$297,12,FALSE))</f>
        <v>0</v>
      </c>
      <c r="BX29" s="768">
        <f>IF(ISERROR(VLOOKUP($A29&amp;TEXT(BX$3,"0"),RawData!$D$1:$O$297,12,FALSE)),0,VLOOKUP($A29&amp;TEXT(BX$3,"0"),RawData!$D$1:$O$297,12,FALSE))</f>
        <v>0</v>
      </c>
      <c r="BY29" s="768">
        <f>IF(ISERROR(VLOOKUP($A29&amp;TEXT(BY$3,"0"),RawData!$D$1:$O$297,12,FALSE)),0,VLOOKUP($A29&amp;TEXT(BY$3,"0"),RawData!$D$1:$O$297,12,FALSE))</f>
        <v>0</v>
      </c>
      <c r="BZ29" s="768">
        <f>IF(ISERROR(VLOOKUP($A29&amp;TEXT(BZ$3,"0"),RawData!$D$1:$O$297,12,FALSE)),0,VLOOKUP($A29&amp;TEXT(BZ$3,"0"),RawData!$D$1:$O$297,12,FALSE))</f>
        <v>0</v>
      </c>
      <c r="CA29" s="768">
        <f>IF(ISERROR(VLOOKUP($A29&amp;TEXT(CA$3,"0"),RawData!$D$1:$O$297,12,FALSE)),0,VLOOKUP($A29&amp;TEXT(CA$3,"0"),RawData!$D$1:$O$297,12,FALSE))</f>
        <v>0</v>
      </c>
      <c r="CB29" s="768">
        <f>IF(ISERROR(VLOOKUP($A29&amp;TEXT(CB$3,"0"),RawData!$D$1:$O$297,12,FALSE)),0,VLOOKUP($A29&amp;TEXT(CB$3,"0"),RawData!$D$1:$O$297,12,FALSE))</f>
        <v>0</v>
      </c>
      <c r="CC29" s="769">
        <f>IF(ISERROR(VLOOKUP($A29&amp;TEXT(CC$3,"0"),RawData!$D$1:$O$297,12,FALSE)),0,VLOOKUP($A29&amp;TEXT(CC$3,"0"),RawData!$D$1:$O$297,12,FALSE))</f>
        <v>0</v>
      </c>
      <c r="CD29" s="45" t="s">
        <v>4</v>
      </c>
      <c r="CE29" s="46" t="str">
        <f t="shared" si="183"/>
        <v>n/a</v>
      </c>
      <c r="CF29" s="46" t="str">
        <f t="shared" si="184"/>
        <v>n/a</v>
      </c>
      <c r="CG29" s="46" t="str">
        <f t="shared" si="185"/>
        <v>n/a</v>
      </c>
      <c r="CH29" s="46" t="str">
        <f t="shared" si="186"/>
        <v>n/a</v>
      </c>
      <c r="CI29" s="46" t="str">
        <f t="shared" si="187"/>
        <v>n/a</v>
      </c>
      <c r="CJ29" s="46" t="str">
        <f t="shared" si="188"/>
        <v>n/a</v>
      </c>
      <c r="CK29" s="46" t="str">
        <f t="shared" si="189"/>
        <v>n/a</v>
      </c>
      <c r="CL29" s="140" t="str">
        <f t="shared" si="190"/>
        <v>n/a</v>
      </c>
      <c r="CM29" s="673" t="str">
        <f t="shared" si="191"/>
        <v>n/a</v>
      </c>
      <c r="CN29" s="46" t="str">
        <f t="shared" si="192"/>
        <v>n/a</v>
      </c>
      <c r="CO29" s="46" t="str">
        <f t="shared" si="193"/>
        <v>n/a</v>
      </c>
      <c r="CP29" s="46" t="str">
        <f t="shared" si="194"/>
        <v>n/a</v>
      </c>
      <c r="CQ29" s="46" t="str">
        <f t="shared" si="195"/>
        <v>n/a</v>
      </c>
      <c r="CR29" s="46" t="str">
        <f t="shared" si="196"/>
        <v>n/a</v>
      </c>
      <c r="CS29" s="46" t="str">
        <f t="shared" si="197"/>
        <v>n/a</v>
      </c>
      <c r="CT29" s="46" t="str">
        <f t="shared" si="198"/>
        <v>n/a</v>
      </c>
      <c r="CU29" s="267" t="str">
        <f t="shared" si="199"/>
        <v>n/a</v>
      </c>
      <c r="CV29" s="375"/>
      <c r="CW29" s="374"/>
      <c r="CX29" s="374"/>
      <c r="CY29" s="374"/>
      <c r="CZ29" s="374"/>
      <c r="DA29" s="374"/>
      <c r="DB29" s="374"/>
      <c r="DC29" s="374"/>
      <c r="DD29" s="374"/>
      <c r="DE29" s="374"/>
      <c r="DF29" s="374"/>
      <c r="DG29" s="374"/>
      <c r="DH29" s="374"/>
      <c r="DI29" s="374"/>
      <c r="DJ29" s="374"/>
      <c r="DK29" s="374"/>
      <c r="DL29" s="374"/>
      <c r="DM29" s="374"/>
      <c r="DN29" s="375"/>
      <c r="DO29" s="374"/>
      <c r="DP29" s="374"/>
      <c r="DQ29" s="374"/>
      <c r="DR29" s="374"/>
      <c r="DS29" s="374"/>
      <c r="DT29" s="374"/>
      <c r="DU29" s="374"/>
      <c r="DV29" s="374"/>
      <c r="DW29" s="374"/>
      <c r="DX29" s="374"/>
      <c r="DY29" s="374"/>
      <c r="DZ29" s="374"/>
      <c r="EA29" s="374"/>
      <c r="EB29" s="374"/>
      <c r="EC29" s="374"/>
      <c r="ED29" s="374"/>
      <c r="EE29" s="374"/>
      <c r="EF29" s="375"/>
      <c r="EG29" s="375"/>
      <c r="EH29" s="375"/>
      <c r="EI29" s="375"/>
      <c r="EJ29" s="375"/>
      <c r="EK29" s="375"/>
      <c r="EL29" s="375"/>
      <c r="EM29" s="375"/>
      <c r="EN29" s="375"/>
      <c r="EO29" s="374"/>
      <c r="EP29" s="374"/>
      <c r="EQ29" s="374"/>
      <c r="ER29" s="374"/>
      <c r="ES29" s="374"/>
      <c r="ET29" s="374"/>
      <c r="EU29" s="374"/>
      <c r="EV29" s="374"/>
      <c r="EW29" s="374"/>
      <c r="EX29" s="375"/>
      <c r="EY29" s="374"/>
      <c r="EZ29" s="374"/>
      <c r="FA29" s="374"/>
      <c r="FB29" s="374"/>
      <c r="FC29" s="374"/>
      <c r="FD29" s="374"/>
      <c r="FE29" s="374"/>
      <c r="FF29" s="374"/>
      <c r="FG29" s="374"/>
      <c r="FH29" s="374"/>
      <c r="FI29" s="374"/>
      <c r="FJ29" s="374"/>
      <c r="FK29" s="374"/>
      <c r="FL29" s="374"/>
      <c r="FM29" s="374"/>
      <c r="FN29" s="374"/>
      <c r="FO29" s="374"/>
    </row>
    <row r="30" spans="1:174" ht="15" customHeight="1" thickBot="1" x14ac:dyDescent="0.25">
      <c r="A30" s="222"/>
      <c r="B30" s="561">
        <f ca="1">VLOOKUP($A30,RawData!$X:$AQ,9,FALSE)</f>
        <v>0</v>
      </c>
      <c r="C30" s="13">
        <f>IF(ISERROR(VLOOKUP($A30&amp;TEXT(C$3,"0"),RawData!$D$1:$P$436,13,FALSE)),0,VLOOKUP($A30&amp;TEXT(C$3,"0"),RawData!$D$1:$P$436,13,FALSE))</f>
        <v>0</v>
      </c>
      <c r="D30" s="768">
        <f>IF(ISERROR(VLOOKUP($A30&amp;TEXT(D$3,"0"),RawData!$D$1:$P$436,13,FALSE)),0,VLOOKUP($A30&amp;TEXT(D$3,"0"),RawData!$D$1:$P$436,13,FALSE))</f>
        <v>0</v>
      </c>
      <c r="E30" s="768">
        <f>IF(ISERROR(VLOOKUP($A30&amp;TEXT(E$3,"0"),RawData!$D$1:$P$436,13,FALSE)),0,VLOOKUP($A30&amp;TEXT(E$3,"0"),RawData!$D$1:$P$436,13,FALSE))</f>
        <v>0</v>
      </c>
      <c r="F30" s="768">
        <f>IF(ISERROR(VLOOKUP($A30&amp;TEXT(F$3,"0"),RawData!$D$1:$P$436,13,FALSE)),0,VLOOKUP($A30&amp;TEXT(F$3,"0"),RawData!$D$1:$P$436,13,FALSE))</f>
        <v>0</v>
      </c>
      <c r="G30" s="768">
        <f>IF(ISERROR(VLOOKUP($A30&amp;TEXT(G$3,"0"),RawData!$D$1:$P$436,13,FALSE)),0,VLOOKUP($A30&amp;TEXT(G$3,"0"),RawData!$D$1:$P$436,13,FALSE))</f>
        <v>0</v>
      </c>
      <c r="H30" s="768">
        <f>IF(ISERROR(VLOOKUP($A30&amp;TEXT(H$3,"0"),RawData!$D$1:$P$436,13,FALSE)),0,VLOOKUP($A30&amp;TEXT(H$3,"0"),RawData!$D$1:$P$436,13,FALSE))</f>
        <v>0</v>
      </c>
      <c r="I30" s="768">
        <f>IF(ISERROR(VLOOKUP($A30&amp;TEXT(I$3,"0"),RawData!$D$1:$P$436,13,FALSE)),0,VLOOKUP($A30&amp;TEXT(I$3,"0"),RawData!$D$1:$P$436,13,FALSE))</f>
        <v>0</v>
      </c>
      <c r="J30" s="768">
        <f>IF(ISERROR(VLOOKUP($A30&amp;TEXT(J$3,"0"),RawData!$D$1:$P$436,13,FALSE)),0,VLOOKUP($A30&amp;TEXT(J$3,"0"),RawData!$D$1:$P$436,13,FALSE))</f>
        <v>0</v>
      </c>
      <c r="K30" s="768">
        <f>IF(ISERROR(VLOOKUP($A30&amp;TEXT(K$3,"0"),RawData!$D$1:$P$436,13,FALSE)),0,VLOOKUP($A30&amp;TEXT(K$3,"0"),RawData!$D$1:$P$436,13,FALSE))</f>
        <v>0</v>
      </c>
      <c r="L30" s="768">
        <f>IF(ISERROR(VLOOKUP($A30&amp;TEXT(L$3,"0"),RawData!$D$1:$P$436,13,FALSE)),0,VLOOKUP($A30&amp;TEXT(L$3,"0"),RawData!$D$1:$P$436,13,FALSE))</f>
        <v>0</v>
      </c>
      <c r="M30" s="768">
        <f>IF(ISERROR(VLOOKUP($A30&amp;TEXT(M$3,"0"),RawData!$D$1:$P$436,13,FALSE)),0,VLOOKUP($A30&amp;TEXT(M$3,"0"),RawData!$D$1:$P$436,13,FALSE))</f>
        <v>0</v>
      </c>
      <c r="N30" s="768">
        <f>IF(ISERROR(VLOOKUP($A30&amp;TEXT(N$3,"0"),RawData!$D$1:$P$436,13,FALSE)),0,VLOOKUP($A30&amp;TEXT(N$3,"0"),RawData!$D$1:$P$436,13,FALSE))</f>
        <v>0</v>
      </c>
      <c r="O30" s="768">
        <f>IF(ISERROR(VLOOKUP($A30&amp;TEXT(O$3,"0"),RawData!$D$1:$P$436,13,FALSE)),0,VLOOKUP($A30&amp;TEXT(O$3,"0"),RawData!$D$1:$P$436,13,FALSE))</f>
        <v>0</v>
      </c>
      <c r="P30" s="768">
        <f>IF(ISERROR(VLOOKUP($A30&amp;TEXT(P$3,"0"),RawData!$D$1:$P$436,13,FALSE)),0,VLOOKUP($A30&amp;TEXT(P$3,"0"),RawData!$D$1:$P$436,13,FALSE))</f>
        <v>0</v>
      </c>
      <c r="Q30" s="768">
        <f>IF(ISERROR(VLOOKUP($A30&amp;TEXT(Q$3,"0"),RawData!$D$1:$P$436,13,FALSE)),0,VLOOKUP($A30&amp;TEXT(Q$3,"0"),RawData!$D$1:$P$436,13,FALSE))</f>
        <v>0</v>
      </c>
      <c r="R30" s="768">
        <f>IF(ISERROR(VLOOKUP($A30&amp;TEXT(R$3,"0"),RawData!$D$1:$P$436,13,FALSE)),0,VLOOKUP($A30&amp;TEXT(R$3,"0"),RawData!$D$1:$P$436,13,FALSE))</f>
        <v>0</v>
      </c>
      <c r="S30" s="14">
        <f>IF(ISERROR(VLOOKUP($A30&amp;TEXT(S$3,"0"),RawData!$D$1:$P$436,13,FALSE)),0,VLOOKUP($A30&amp;TEXT(S$3,"0"),RawData!$D$1:$P$436,13,FALSE))</f>
        <v>0</v>
      </c>
      <c r="T30" s="36"/>
      <c r="U30" s="37"/>
      <c r="V30" s="80"/>
      <c r="W30" s="40"/>
      <c r="X30" s="13">
        <f t="shared" ref="X30" si="206">COUNTIF(C30:S30,"&gt;" &amp; 0)</f>
        <v>0</v>
      </c>
      <c r="Y30" s="38">
        <f t="shared" ref="Y30" si="207">COUNTIF(C30:S30,"&gt;" &amp; 0) - COUNTIF(T30:W30,"&lt;" &amp; 0)</f>
        <v>0</v>
      </c>
      <c r="Z30" s="54">
        <f t="shared" ca="1" si="58"/>
        <v>0</v>
      </c>
      <c r="AA30" s="55">
        <f t="shared" ca="1" si="113"/>
        <v>0</v>
      </c>
      <c r="AB30" s="55">
        <f t="shared" ca="1" si="205"/>
        <v>0</v>
      </c>
      <c r="AC30" s="55"/>
      <c r="AD30" s="55"/>
      <c r="AE30" s="55"/>
      <c r="AF30" s="55"/>
      <c r="AG30" s="675"/>
      <c r="AH30" s="674"/>
      <c r="AI30" s="674"/>
      <c r="AJ30" s="52"/>
      <c r="AK30" s="52"/>
      <c r="AL30" s="52"/>
      <c r="AM30" s="52"/>
      <c r="AN30" s="52"/>
      <c r="AO30" s="52"/>
      <c r="AP30" s="52"/>
      <c r="AQ30" s="52"/>
      <c r="AR30" s="137"/>
      <c r="AS30" s="382">
        <f t="shared" ca="1" si="164"/>
        <v>-35</v>
      </c>
      <c r="AT30" s="234">
        <f t="shared" ca="1" si="165"/>
        <v>-35</v>
      </c>
      <c r="AU30" s="234">
        <f t="shared" ca="1" si="166"/>
        <v>-35</v>
      </c>
      <c r="AV30" s="234">
        <f t="shared" si="167"/>
        <v>-35</v>
      </c>
      <c r="AW30" s="234">
        <f t="shared" si="168"/>
        <v>-35</v>
      </c>
      <c r="AX30" s="234">
        <f t="shared" si="169"/>
        <v>-35</v>
      </c>
      <c r="AY30" s="234">
        <f t="shared" si="170"/>
        <v>-35</v>
      </c>
      <c r="AZ30" s="234">
        <f t="shared" si="171"/>
        <v>-35</v>
      </c>
      <c r="BA30" s="234">
        <f t="shared" si="172"/>
        <v>-35</v>
      </c>
      <c r="BB30" s="234">
        <f t="shared" si="173"/>
        <v>-35</v>
      </c>
      <c r="BC30" s="234">
        <f t="shared" si="174"/>
        <v>-35</v>
      </c>
      <c r="BD30" s="234">
        <f t="shared" si="175"/>
        <v>-35</v>
      </c>
      <c r="BE30" s="234">
        <f t="shared" si="176"/>
        <v>-35</v>
      </c>
      <c r="BF30" s="234">
        <f t="shared" si="177"/>
        <v>-35</v>
      </c>
      <c r="BG30" s="234">
        <f t="shared" si="178"/>
        <v>-35</v>
      </c>
      <c r="BH30" s="234">
        <f t="shared" si="179"/>
        <v>-35</v>
      </c>
      <c r="BI30" s="234">
        <f t="shared" si="180"/>
        <v>-35</v>
      </c>
      <c r="BJ30" s="234">
        <f t="shared" si="181"/>
        <v>-35</v>
      </c>
      <c r="BK30" s="385">
        <f t="shared" si="182"/>
        <v>-35</v>
      </c>
      <c r="BL30" s="45" t="s">
        <v>4</v>
      </c>
      <c r="BM30" s="768">
        <f>IF(ISERROR(VLOOKUP($A30&amp;TEXT(BM$3,"0"),RawData!$D$1:$O$297,12,FALSE)),0,VLOOKUP($A30&amp;TEXT(BM$3,"0"),RawData!$D$1:$O$297,12,FALSE))</f>
        <v>0</v>
      </c>
      <c r="BN30" s="768">
        <f>IF(ISERROR(VLOOKUP($A30&amp;TEXT(BN$3,"0"),RawData!$D$1:$O$297,12,FALSE)),0,VLOOKUP($A30&amp;TEXT(BN$3,"0"),RawData!$D$1:$O$297,12,FALSE))</f>
        <v>0</v>
      </c>
      <c r="BO30" s="768">
        <f>IF(ISERROR(VLOOKUP($A30&amp;TEXT(BO$3,"0"),RawData!$D$1:$O$297,12,FALSE)),0,VLOOKUP($A30&amp;TEXT(BO$3,"0"),RawData!$D$1:$O$297,12,FALSE))</f>
        <v>0</v>
      </c>
      <c r="BP30" s="768">
        <f>IF(ISERROR(VLOOKUP($A30&amp;TEXT(BP$3,"0"),RawData!$D$1:$O$297,12,FALSE)),0,VLOOKUP($A30&amp;TEXT(BP$3,"0"),RawData!$D$1:$O$297,12,FALSE))</f>
        <v>0</v>
      </c>
      <c r="BQ30" s="768">
        <f>IF(ISERROR(VLOOKUP($A30&amp;TEXT(BQ$3,"0"),RawData!$D$1:$O$297,12,FALSE)),0,VLOOKUP($A30&amp;TEXT(BQ$3,"0"),RawData!$D$1:$O$297,12,FALSE))</f>
        <v>0</v>
      </c>
      <c r="BR30" s="768">
        <f>IF(ISERROR(VLOOKUP($A30&amp;TEXT(BR$3,"0"),RawData!$D$1:$O$297,12,FALSE)),0,VLOOKUP($A30&amp;TEXT(BR$3,"0"),RawData!$D$1:$O$297,12,FALSE))</f>
        <v>0</v>
      </c>
      <c r="BS30" s="768">
        <f>IF(ISERROR(VLOOKUP($A30&amp;TEXT(BS$3,"0"),RawData!$D$1:$O$297,12,FALSE)),0,VLOOKUP($A30&amp;TEXT(BS$3,"0"),RawData!$D$1:$O$297,12,FALSE))</f>
        <v>0</v>
      </c>
      <c r="BT30" s="768">
        <f>IF(ISERROR(VLOOKUP($A30&amp;TEXT(BT$3,"0"),RawData!$D$1:$O$297,12,FALSE)),0,VLOOKUP($A30&amp;TEXT(BT$3,"0"),RawData!$D$1:$O$297,12,FALSE))</f>
        <v>0</v>
      </c>
      <c r="BU30" s="768">
        <f>IF(ISERROR(VLOOKUP($A30&amp;TEXT(BU$3,"0"),RawData!$D$1:$O$297,12,FALSE)),0,VLOOKUP($A30&amp;TEXT(BU$3,"0"),RawData!$D$1:$O$297,12,FALSE))</f>
        <v>0</v>
      </c>
      <c r="BV30" s="768">
        <f>IF(ISERROR(VLOOKUP($A30&amp;TEXT(BV$3,"0"),RawData!$D$1:$O$297,12,FALSE)),0,VLOOKUP($A30&amp;TEXT(BV$3,"0"),RawData!$D$1:$O$297,12,FALSE))</f>
        <v>0</v>
      </c>
      <c r="BW30" s="768">
        <f>IF(ISERROR(VLOOKUP($A30&amp;TEXT(BW$3,"0"),RawData!$D$1:$O$297,12,FALSE)),0,VLOOKUP($A30&amp;TEXT(BW$3,"0"),RawData!$D$1:$O$297,12,FALSE))</f>
        <v>0</v>
      </c>
      <c r="BX30" s="768">
        <f>IF(ISERROR(VLOOKUP($A30&amp;TEXT(BX$3,"0"),RawData!$D$1:$O$297,12,FALSE)),0,VLOOKUP($A30&amp;TEXT(BX$3,"0"),RawData!$D$1:$O$297,12,FALSE))</f>
        <v>0</v>
      </c>
      <c r="BY30" s="768">
        <f>IF(ISERROR(VLOOKUP($A30&amp;TEXT(BY$3,"0"),RawData!$D$1:$O$297,12,FALSE)),0,VLOOKUP($A30&amp;TEXT(BY$3,"0"),RawData!$D$1:$O$297,12,FALSE))</f>
        <v>0</v>
      </c>
      <c r="BZ30" s="768">
        <f>IF(ISERROR(VLOOKUP($A30&amp;TEXT(BZ$3,"0"),RawData!$D$1:$O$297,12,FALSE)),0,VLOOKUP($A30&amp;TEXT(BZ$3,"0"),RawData!$D$1:$O$297,12,FALSE))</f>
        <v>0</v>
      </c>
      <c r="CA30" s="768">
        <f>IF(ISERROR(VLOOKUP($A30&amp;TEXT(CA$3,"0"),RawData!$D$1:$O$297,12,FALSE)),0,VLOOKUP($A30&amp;TEXT(CA$3,"0"),RawData!$D$1:$O$297,12,FALSE))</f>
        <v>0</v>
      </c>
      <c r="CB30" s="768">
        <f>IF(ISERROR(VLOOKUP($A30&amp;TEXT(CB$3,"0"),RawData!$D$1:$O$297,12,FALSE)),0,VLOOKUP($A30&amp;TEXT(CB$3,"0"),RawData!$D$1:$O$297,12,FALSE))</f>
        <v>0</v>
      </c>
      <c r="CC30" s="769">
        <f>IF(ISERROR(VLOOKUP($A30&amp;TEXT(CC$3,"0"),RawData!$D$1:$O$297,12,FALSE)),0,VLOOKUP($A30&amp;TEXT(CC$3,"0"),RawData!$D$1:$O$297,12,FALSE))</f>
        <v>0</v>
      </c>
      <c r="CD30" s="45" t="s">
        <v>4</v>
      </c>
      <c r="CE30" s="46" t="str">
        <f t="shared" si="183"/>
        <v>n/a</v>
      </c>
      <c r="CF30" s="46" t="str">
        <f t="shared" si="184"/>
        <v>n/a</v>
      </c>
      <c r="CG30" s="46" t="str">
        <f t="shared" si="185"/>
        <v>n/a</v>
      </c>
      <c r="CH30" s="46" t="str">
        <f t="shared" si="186"/>
        <v>n/a</v>
      </c>
      <c r="CI30" s="46" t="str">
        <f t="shared" si="187"/>
        <v>n/a</v>
      </c>
      <c r="CJ30" s="46" t="str">
        <f t="shared" si="188"/>
        <v>n/a</v>
      </c>
      <c r="CK30" s="46" t="str">
        <f t="shared" si="189"/>
        <v>n/a</v>
      </c>
      <c r="CL30" s="140" t="str">
        <f t="shared" si="190"/>
        <v>n/a</v>
      </c>
      <c r="CM30" s="673" t="str">
        <f t="shared" si="191"/>
        <v>n/a</v>
      </c>
      <c r="CN30" s="46" t="str">
        <f t="shared" si="192"/>
        <v>n/a</v>
      </c>
      <c r="CO30" s="46" t="str">
        <f t="shared" si="193"/>
        <v>n/a</v>
      </c>
      <c r="CP30" s="46" t="str">
        <f t="shared" si="194"/>
        <v>n/a</v>
      </c>
      <c r="CQ30" s="46" t="str">
        <f t="shared" si="195"/>
        <v>n/a</v>
      </c>
      <c r="CR30" s="46" t="str">
        <f t="shared" si="196"/>
        <v>n/a</v>
      </c>
      <c r="CS30" s="46" t="str">
        <f t="shared" si="197"/>
        <v>n/a</v>
      </c>
      <c r="CT30" s="46" t="str">
        <f t="shared" si="198"/>
        <v>n/a</v>
      </c>
      <c r="CU30" s="267" t="str">
        <f t="shared" si="199"/>
        <v>n/a</v>
      </c>
      <c r="CV30" s="375"/>
      <c r="CW30" s="374"/>
      <c r="CX30" s="374"/>
      <c r="CY30" s="374"/>
      <c r="CZ30" s="374"/>
      <c r="DA30" s="374"/>
      <c r="DB30" s="374"/>
      <c r="DC30" s="374"/>
      <c r="DD30" s="374"/>
      <c r="DE30" s="374"/>
      <c r="DF30" s="374"/>
      <c r="DG30" s="374"/>
      <c r="DH30" s="374"/>
      <c r="DI30" s="374"/>
      <c r="DJ30" s="374"/>
      <c r="DK30" s="374"/>
      <c r="DL30" s="374"/>
      <c r="DM30" s="374"/>
      <c r="DN30" s="375"/>
      <c r="DO30" s="374"/>
      <c r="DP30" s="374"/>
      <c r="DQ30" s="374"/>
      <c r="DR30" s="374"/>
      <c r="DS30" s="374"/>
      <c r="DT30" s="374"/>
      <c r="DU30" s="374"/>
      <c r="DV30" s="374"/>
      <c r="DW30" s="374"/>
      <c r="DX30" s="374"/>
      <c r="DY30" s="374"/>
      <c r="DZ30" s="374"/>
      <c r="EA30" s="374"/>
      <c r="EB30" s="374"/>
      <c r="EC30" s="374"/>
      <c r="ED30" s="374"/>
      <c r="EE30" s="374"/>
      <c r="EF30" s="375"/>
      <c r="EG30" s="375"/>
      <c r="EH30" s="375"/>
      <c r="EI30" s="375"/>
      <c r="EJ30" s="375"/>
      <c r="EK30" s="375"/>
      <c r="EL30" s="375"/>
      <c r="EM30" s="375"/>
      <c r="EN30" s="375"/>
      <c r="EO30" s="374"/>
      <c r="EP30" s="374"/>
      <c r="EQ30" s="374"/>
      <c r="ER30" s="374"/>
      <c r="ES30" s="374"/>
      <c r="ET30" s="374"/>
      <c r="EU30" s="374"/>
      <c r="EV30" s="374"/>
      <c r="EW30" s="374"/>
      <c r="EX30" s="375"/>
      <c r="EY30" s="374"/>
      <c r="EZ30" s="374"/>
      <c r="FA30" s="374"/>
      <c r="FB30" s="374"/>
      <c r="FC30" s="374"/>
      <c r="FD30" s="374"/>
      <c r="FE30" s="374"/>
      <c r="FF30" s="374"/>
      <c r="FG30" s="374"/>
      <c r="FH30" s="374"/>
      <c r="FI30" s="374"/>
      <c r="FJ30" s="374"/>
      <c r="FK30" s="374"/>
      <c r="FL30" s="374"/>
      <c r="FM30" s="374"/>
      <c r="FN30" s="374"/>
      <c r="FO30" s="374"/>
    </row>
    <row r="31" spans="1:174" ht="13.5" thickBot="1" x14ac:dyDescent="0.25">
      <c r="A31" s="212"/>
      <c r="B31" s="561">
        <f ca="1">VLOOKUP($A31,RawData!$X:$AQ,9,FALSE)</f>
        <v>0</v>
      </c>
      <c r="C31" s="13">
        <f>IF(ISERROR(VLOOKUP($A31&amp;TEXT(C$3,"0"),RawData!$D$1:$P$436,13,FALSE)),0,VLOOKUP($A31&amp;TEXT(C$3,"0"),RawData!$D$1:$P$436,13,FALSE))</f>
        <v>0</v>
      </c>
      <c r="D31" s="768">
        <f>IF(ISERROR(VLOOKUP($A31&amp;TEXT(D$3,"0"),RawData!$D$1:$P$436,13,FALSE)),0,VLOOKUP($A31&amp;TEXT(D$3,"0"),RawData!$D$1:$P$436,13,FALSE))</f>
        <v>0</v>
      </c>
      <c r="E31" s="768">
        <f>IF(ISERROR(VLOOKUP($A31&amp;TEXT(E$3,"0"),RawData!$D$1:$P$436,13,FALSE)),0,VLOOKUP($A31&amp;TEXT(E$3,"0"),RawData!$D$1:$P$436,13,FALSE))</f>
        <v>0</v>
      </c>
      <c r="F31" s="768">
        <f>IF(ISERROR(VLOOKUP($A31&amp;TEXT(F$3,"0"),RawData!$D$1:$P$436,13,FALSE)),0,VLOOKUP($A31&amp;TEXT(F$3,"0"),RawData!$D$1:$P$436,13,FALSE))</f>
        <v>0</v>
      </c>
      <c r="G31" s="768">
        <f>IF(ISERROR(VLOOKUP($A31&amp;TEXT(G$3,"0"),RawData!$D$1:$P$436,13,FALSE)),0,VLOOKUP($A31&amp;TEXT(G$3,"0"),RawData!$D$1:$P$436,13,FALSE))</f>
        <v>0</v>
      </c>
      <c r="H31" s="768">
        <f>IF(ISERROR(VLOOKUP($A31&amp;TEXT(H$3,"0"),RawData!$D$1:$P$436,13,FALSE)),0,VLOOKUP($A31&amp;TEXT(H$3,"0"),RawData!$D$1:$P$436,13,FALSE))</f>
        <v>0</v>
      </c>
      <c r="I31" s="768">
        <f>IF(ISERROR(VLOOKUP($A31&amp;TEXT(I$3,"0"),RawData!$D$1:$P$436,13,FALSE)),0,VLOOKUP($A31&amp;TEXT(I$3,"0"),RawData!$D$1:$P$436,13,FALSE))</f>
        <v>0</v>
      </c>
      <c r="J31" s="768">
        <f>IF(ISERROR(VLOOKUP($A31&amp;TEXT(J$3,"0"),RawData!$D$1:$P$436,13,FALSE)),0,VLOOKUP($A31&amp;TEXT(J$3,"0"),RawData!$D$1:$P$436,13,FALSE))</f>
        <v>0</v>
      </c>
      <c r="K31" s="768">
        <f>IF(ISERROR(VLOOKUP($A31&amp;TEXT(K$3,"0"),RawData!$D$1:$P$436,13,FALSE)),0,VLOOKUP($A31&amp;TEXT(K$3,"0"),RawData!$D$1:$P$436,13,FALSE))</f>
        <v>0</v>
      </c>
      <c r="L31" s="768">
        <f>IF(ISERROR(VLOOKUP($A31&amp;TEXT(L$3,"0"),RawData!$D$1:$P$436,13,FALSE)),0,VLOOKUP($A31&amp;TEXT(L$3,"0"),RawData!$D$1:$P$436,13,FALSE))</f>
        <v>0</v>
      </c>
      <c r="M31" s="768">
        <f>IF(ISERROR(VLOOKUP($A31&amp;TEXT(M$3,"0"),RawData!$D$1:$P$436,13,FALSE)),0,VLOOKUP($A31&amp;TEXT(M$3,"0"),RawData!$D$1:$P$436,13,FALSE))</f>
        <v>0</v>
      </c>
      <c r="N31" s="768">
        <f>IF(ISERROR(VLOOKUP($A31&amp;TEXT(N$3,"0"),RawData!$D$1:$P$436,13,FALSE)),0,VLOOKUP($A31&amp;TEXT(N$3,"0"),RawData!$D$1:$P$436,13,FALSE))</f>
        <v>0</v>
      </c>
      <c r="O31" s="768">
        <f>IF(ISERROR(VLOOKUP($A31&amp;TEXT(O$3,"0"),RawData!$D$1:$P$436,13,FALSE)),0,VLOOKUP($A31&amp;TEXT(O$3,"0"),RawData!$D$1:$P$436,13,FALSE))</f>
        <v>0</v>
      </c>
      <c r="P31" s="768">
        <f>IF(ISERROR(VLOOKUP($A31&amp;TEXT(P$3,"0"),RawData!$D$1:$P$436,13,FALSE)),0,VLOOKUP($A31&amp;TEXT(P$3,"0"),RawData!$D$1:$P$436,13,FALSE))</f>
        <v>0</v>
      </c>
      <c r="Q31" s="768">
        <f>IF(ISERROR(VLOOKUP($A31&amp;TEXT(Q$3,"0"),RawData!$D$1:$P$436,13,FALSE)),0,VLOOKUP($A31&amp;TEXT(Q$3,"0"),RawData!$D$1:$P$436,13,FALSE))</f>
        <v>0</v>
      </c>
      <c r="R31" s="768">
        <f>IF(ISERROR(VLOOKUP($A31&amp;TEXT(R$3,"0"),RawData!$D$1:$P$436,13,FALSE)),0,VLOOKUP($A31&amp;TEXT(R$3,"0"),RawData!$D$1:$P$436,13,FALSE))</f>
        <v>0</v>
      </c>
      <c r="S31" s="14">
        <f>IF(ISERROR(VLOOKUP($A31&amp;TEXT(S$3,"0"),RawData!$D$1:$P$436,13,FALSE)),0,VLOOKUP($A31&amp;TEXT(S$3,"0"),RawData!$D$1:$P$436,13,FALSE))</f>
        <v>0</v>
      </c>
      <c r="T31" s="36"/>
      <c r="U31" s="37"/>
      <c r="V31" s="37"/>
      <c r="W31" s="40"/>
      <c r="X31" s="13">
        <f t="shared" ref="X31" si="208">COUNTIF(C31:S31,"&gt;" &amp; 0)</f>
        <v>0</v>
      </c>
      <c r="Y31" s="38">
        <f t="shared" ref="Y31" si="209">COUNTIF(C31:S31,"&gt;" &amp; 0) - COUNTIF(T31:W31,"&lt;" &amp; 0)</f>
        <v>0</v>
      </c>
      <c r="Z31" s="54">
        <f t="shared" ca="1" si="58"/>
        <v>0</v>
      </c>
      <c r="AA31" s="55">
        <f t="shared" ca="1" si="113"/>
        <v>0</v>
      </c>
      <c r="AB31" s="55">
        <f t="shared" ca="1" si="205"/>
        <v>0</v>
      </c>
      <c r="AC31" s="55"/>
      <c r="AD31" s="55"/>
      <c r="AE31" s="55"/>
      <c r="AF31" s="55"/>
      <c r="AG31" s="675"/>
      <c r="AH31" s="674"/>
      <c r="AI31" s="674"/>
      <c r="AJ31" s="52"/>
      <c r="AK31" s="52"/>
      <c r="AL31" s="52"/>
      <c r="AM31" s="52"/>
      <c r="AN31" s="52"/>
      <c r="AO31" s="52"/>
      <c r="AP31" s="52"/>
      <c r="AQ31" s="52"/>
      <c r="AR31" s="137"/>
      <c r="AS31" s="382">
        <f t="shared" ca="1" si="164"/>
        <v>-35</v>
      </c>
      <c r="AT31" s="234">
        <f t="shared" ca="1" si="165"/>
        <v>-35</v>
      </c>
      <c r="AU31" s="234">
        <f t="shared" ca="1" si="166"/>
        <v>-35</v>
      </c>
      <c r="AV31" s="234">
        <f t="shared" si="167"/>
        <v>-35</v>
      </c>
      <c r="AW31" s="234">
        <f t="shared" si="168"/>
        <v>-35</v>
      </c>
      <c r="AX31" s="234">
        <f t="shared" si="169"/>
        <v>-35</v>
      </c>
      <c r="AY31" s="234">
        <f t="shared" si="170"/>
        <v>-35</v>
      </c>
      <c r="AZ31" s="234">
        <f t="shared" si="171"/>
        <v>-35</v>
      </c>
      <c r="BA31" s="234">
        <f t="shared" si="172"/>
        <v>-35</v>
      </c>
      <c r="BB31" s="234">
        <f t="shared" si="173"/>
        <v>-35</v>
      </c>
      <c r="BC31" s="234">
        <f t="shared" si="174"/>
        <v>-35</v>
      </c>
      <c r="BD31" s="234">
        <f t="shared" si="175"/>
        <v>-35</v>
      </c>
      <c r="BE31" s="234">
        <f t="shared" si="176"/>
        <v>-35</v>
      </c>
      <c r="BF31" s="234">
        <f t="shared" si="177"/>
        <v>-35</v>
      </c>
      <c r="BG31" s="234">
        <f t="shared" si="178"/>
        <v>-35</v>
      </c>
      <c r="BH31" s="234">
        <f t="shared" si="179"/>
        <v>-35</v>
      </c>
      <c r="BI31" s="234">
        <f t="shared" si="180"/>
        <v>-35</v>
      </c>
      <c r="BJ31" s="234">
        <f t="shared" si="181"/>
        <v>-35</v>
      </c>
      <c r="BK31" s="385">
        <f t="shared" si="182"/>
        <v>-35</v>
      </c>
      <c r="BL31" s="45" t="s">
        <v>4</v>
      </c>
      <c r="BM31" s="768">
        <f>IF(ISERROR(VLOOKUP($A31&amp;TEXT(BM$3,"0"),RawData!$D$1:$O$297,12,FALSE)),0,VLOOKUP($A31&amp;TEXT(BM$3,"0"),RawData!$D$1:$O$297,12,FALSE))</f>
        <v>0</v>
      </c>
      <c r="BN31" s="768">
        <f>IF(ISERROR(VLOOKUP($A31&amp;TEXT(BN$3,"0"),RawData!$D$1:$O$297,12,FALSE)),0,VLOOKUP($A31&amp;TEXT(BN$3,"0"),RawData!$D$1:$O$297,12,FALSE))</f>
        <v>0</v>
      </c>
      <c r="BO31" s="768">
        <f>IF(ISERROR(VLOOKUP($A31&amp;TEXT(BO$3,"0"),RawData!$D$1:$O$297,12,FALSE)),0,VLOOKUP($A31&amp;TEXT(BO$3,"0"),RawData!$D$1:$O$297,12,FALSE))</f>
        <v>0</v>
      </c>
      <c r="BP31" s="768">
        <f>IF(ISERROR(VLOOKUP($A31&amp;TEXT(BP$3,"0"),RawData!$D$1:$O$297,12,FALSE)),0,VLOOKUP($A31&amp;TEXT(BP$3,"0"),RawData!$D$1:$O$297,12,FALSE))</f>
        <v>0</v>
      </c>
      <c r="BQ31" s="768">
        <f>IF(ISERROR(VLOOKUP($A31&amp;TEXT(BQ$3,"0"),RawData!$D$1:$O$297,12,FALSE)),0,VLOOKUP($A31&amp;TEXT(BQ$3,"0"),RawData!$D$1:$O$297,12,FALSE))</f>
        <v>0</v>
      </c>
      <c r="BR31" s="768">
        <f>IF(ISERROR(VLOOKUP($A31&amp;TEXT(BR$3,"0"),RawData!$D$1:$O$297,12,FALSE)),0,VLOOKUP($A31&amp;TEXT(BR$3,"0"),RawData!$D$1:$O$297,12,FALSE))</f>
        <v>0</v>
      </c>
      <c r="BS31" s="768">
        <f>IF(ISERROR(VLOOKUP($A31&amp;TEXT(BS$3,"0"),RawData!$D$1:$O$297,12,FALSE)),0,VLOOKUP($A31&amp;TEXT(BS$3,"0"),RawData!$D$1:$O$297,12,FALSE))</f>
        <v>0</v>
      </c>
      <c r="BT31" s="768">
        <f>IF(ISERROR(VLOOKUP($A31&amp;TEXT(BT$3,"0"),RawData!$D$1:$O$297,12,FALSE)),0,VLOOKUP($A31&amp;TEXT(BT$3,"0"),RawData!$D$1:$O$297,12,FALSE))</f>
        <v>0</v>
      </c>
      <c r="BU31" s="768">
        <f>IF(ISERROR(VLOOKUP($A31&amp;TEXT(BU$3,"0"),RawData!$D$1:$O$297,12,FALSE)),0,VLOOKUP($A31&amp;TEXT(BU$3,"0"),RawData!$D$1:$O$297,12,FALSE))</f>
        <v>0</v>
      </c>
      <c r="BV31" s="768">
        <f>IF(ISERROR(VLOOKUP($A31&amp;TEXT(BV$3,"0"),RawData!$D$1:$O$297,12,FALSE)),0,VLOOKUP($A31&amp;TEXT(BV$3,"0"),RawData!$D$1:$O$297,12,FALSE))</f>
        <v>0</v>
      </c>
      <c r="BW31" s="768">
        <f>IF(ISERROR(VLOOKUP($A31&amp;TEXT(BW$3,"0"),RawData!$D$1:$O$297,12,FALSE)),0,VLOOKUP($A31&amp;TEXT(BW$3,"0"),RawData!$D$1:$O$297,12,FALSE))</f>
        <v>0</v>
      </c>
      <c r="BX31" s="768">
        <f>IF(ISERROR(VLOOKUP($A31&amp;TEXT(BX$3,"0"),RawData!$D$1:$O$297,12,FALSE)),0,VLOOKUP($A31&amp;TEXT(BX$3,"0"),RawData!$D$1:$O$297,12,FALSE))</f>
        <v>0</v>
      </c>
      <c r="BY31" s="768">
        <f>IF(ISERROR(VLOOKUP($A31&amp;TEXT(BY$3,"0"),RawData!$D$1:$O$297,12,FALSE)),0,VLOOKUP($A31&amp;TEXT(BY$3,"0"),RawData!$D$1:$O$297,12,FALSE))</f>
        <v>0</v>
      </c>
      <c r="BZ31" s="768">
        <f>IF(ISERROR(VLOOKUP($A31&amp;TEXT(BZ$3,"0"),RawData!$D$1:$O$297,12,FALSE)),0,VLOOKUP($A31&amp;TEXT(BZ$3,"0"),RawData!$D$1:$O$297,12,FALSE))</f>
        <v>0</v>
      </c>
      <c r="CA31" s="768">
        <f>IF(ISERROR(VLOOKUP($A31&amp;TEXT(CA$3,"0"),RawData!$D$1:$O$297,12,FALSE)),0,VLOOKUP($A31&amp;TEXT(CA$3,"0"),RawData!$D$1:$O$297,12,FALSE))</f>
        <v>0</v>
      </c>
      <c r="CB31" s="768">
        <f>IF(ISERROR(VLOOKUP($A31&amp;TEXT(CB$3,"0"),RawData!$D$1:$O$297,12,FALSE)),0,VLOOKUP($A31&amp;TEXT(CB$3,"0"),RawData!$D$1:$O$297,12,FALSE))</f>
        <v>0</v>
      </c>
      <c r="CC31" s="769">
        <f>IF(ISERROR(VLOOKUP($A31&amp;TEXT(CC$3,"0"),RawData!$D$1:$O$297,12,FALSE)),0,VLOOKUP($A31&amp;TEXT(CC$3,"0"),RawData!$D$1:$O$297,12,FALSE))</f>
        <v>0</v>
      </c>
      <c r="CD31" s="45" t="s">
        <v>4</v>
      </c>
      <c r="CE31" s="46" t="str">
        <f t="shared" si="183"/>
        <v>n/a</v>
      </c>
      <c r="CF31" s="46" t="str">
        <f t="shared" si="184"/>
        <v>n/a</v>
      </c>
      <c r="CG31" s="46" t="str">
        <f t="shared" si="185"/>
        <v>n/a</v>
      </c>
      <c r="CH31" s="46" t="str">
        <f t="shared" si="186"/>
        <v>n/a</v>
      </c>
      <c r="CI31" s="46" t="str">
        <f t="shared" si="187"/>
        <v>n/a</v>
      </c>
      <c r="CJ31" s="46" t="str">
        <f t="shared" si="188"/>
        <v>n/a</v>
      </c>
      <c r="CK31" s="46" t="str">
        <f t="shared" si="189"/>
        <v>n/a</v>
      </c>
      <c r="CL31" s="140" t="str">
        <f t="shared" si="190"/>
        <v>n/a</v>
      </c>
      <c r="CM31" s="673" t="str">
        <f t="shared" si="191"/>
        <v>n/a</v>
      </c>
      <c r="CN31" s="46" t="str">
        <f t="shared" si="192"/>
        <v>n/a</v>
      </c>
      <c r="CO31" s="46" t="str">
        <f t="shared" si="193"/>
        <v>n/a</v>
      </c>
      <c r="CP31" s="46" t="str">
        <f t="shared" si="194"/>
        <v>n/a</v>
      </c>
      <c r="CQ31" s="46" t="str">
        <f t="shared" si="195"/>
        <v>n/a</v>
      </c>
      <c r="CR31" s="46" t="str">
        <f t="shared" si="196"/>
        <v>n/a</v>
      </c>
      <c r="CS31" s="46" t="str">
        <f t="shared" si="197"/>
        <v>n/a</v>
      </c>
      <c r="CT31" s="46" t="str">
        <f t="shared" si="198"/>
        <v>n/a</v>
      </c>
      <c r="CU31" s="267" t="str">
        <f t="shared" si="199"/>
        <v>n/a</v>
      </c>
      <c r="CV31" s="375"/>
      <c r="CW31" s="374"/>
      <c r="CX31" s="374"/>
      <c r="CY31" s="374"/>
      <c r="CZ31" s="374"/>
      <c r="DA31" s="374"/>
      <c r="DB31" s="374"/>
      <c r="DC31" s="374"/>
      <c r="DD31" s="374"/>
      <c r="DE31" s="374"/>
      <c r="DF31" s="374"/>
      <c r="DG31" s="374"/>
      <c r="DH31" s="374"/>
      <c r="DI31" s="374"/>
      <c r="DJ31" s="374"/>
      <c r="DK31" s="374"/>
      <c r="DL31" s="374"/>
      <c r="DM31" s="374"/>
      <c r="DN31" s="375"/>
      <c r="DO31" s="374"/>
      <c r="DP31" s="374"/>
      <c r="DQ31" s="374"/>
      <c r="DR31" s="374"/>
      <c r="DS31" s="374"/>
      <c r="DT31" s="374"/>
      <c r="DU31" s="374"/>
      <c r="DV31" s="374"/>
      <c r="DW31" s="374"/>
      <c r="DX31" s="374"/>
      <c r="DY31" s="374"/>
      <c r="DZ31" s="374"/>
      <c r="EA31" s="374"/>
      <c r="EB31" s="374"/>
      <c r="EC31" s="374"/>
      <c r="ED31" s="374"/>
      <c r="EE31" s="374"/>
      <c r="EF31" s="375"/>
      <c r="EG31" s="375"/>
      <c r="EH31" s="375"/>
      <c r="EI31" s="375"/>
      <c r="EJ31" s="375"/>
      <c r="EK31" s="375"/>
      <c r="EL31" s="375"/>
      <c r="EM31" s="375"/>
      <c r="EN31" s="375"/>
      <c r="EO31" s="374"/>
      <c r="EP31" s="374"/>
      <c r="EQ31" s="374"/>
      <c r="ER31" s="374"/>
      <c r="ES31" s="374"/>
      <c r="ET31" s="374"/>
      <c r="EU31" s="374"/>
      <c r="EV31" s="374"/>
      <c r="EW31" s="374"/>
      <c r="EX31" s="375"/>
      <c r="EY31" s="374"/>
      <c r="EZ31" s="374"/>
      <c r="FA31" s="374"/>
      <c r="FB31" s="374"/>
      <c r="FC31" s="374"/>
      <c r="FD31" s="374"/>
      <c r="FE31" s="374"/>
      <c r="FF31" s="374"/>
      <c r="FG31" s="374"/>
      <c r="FH31" s="374"/>
      <c r="FI31" s="374"/>
      <c r="FJ31" s="374"/>
      <c r="FK31" s="374"/>
      <c r="FL31" s="374"/>
      <c r="FM31" s="374"/>
      <c r="FN31" s="374"/>
      <c r="FO31" s="374"/>
    </row>
    <row r="32" spans="1:174" ht="15" customHeight="1" thickBot="1" x14ac:dyDescent="0.25">
      <c r="A32" s="115"/>
      <c r="B32" s="561">
        <f ca="1">VLOOKUP($A32,RawData!$X:$AQ,9,FALSE)</f>
        <v>0</v>
      </c>
      <c r="C32" s="13">
        <f>IF(ISERROR(VLOOKUP($A32&amp;TEXT(C$3,"0"),RawData!$D$1:$P$436,13,FALSE)),0,VLOOKUP($A32&amp;TEXT(C$3,"0"),RawData!$D$1:$P$436,13,FALSE))</f>
        <v>0</v>
      </c>
      <c r="D32" s="768">
        <f>IF(ISERROR(VLOOKUP($A32&amp;TEXT(D$3,"0"),RawData!$D$1:$P$436,13,FALSE)),0,VLOOKUP($A32&amp;TEXT(D$3,"0"),RawData!$D$1:$P$436,13,FALSE))</f>
        <v>0</v>
      </c>
      <c r="E32" s="768">
        <f>IF(ISERROR(VLOOKUP($A32&amp;TEXT(E$3,"0"),RawData!$D$1:$P$436,13,FALSE)),0,VLOOKUP($A32&amp;TEXT(E$3,"0"),RawData!$D$1:$P$436,13,FALSE))</f>
        <v>0</v>
      </c>
      <c r="F32" s="768">
        <f>IF(ISERROR(VLOOKUP($A32&amp;TEXT(F$3,"0"),RawData!$D$1:$P$436,13,FALSE)),0,VLOOKUP($A32&amp;TEXT(F$3,"0"),RawData!$D$1:$P$436,13,FALSE))</f>
        <v>0</v>
      </c>
      <c r="G32" s="768">
        <f>IF(ISERROR(VLOOKUP($A32&amp;TEXT(G$3,"0"),RawData!$D$1:$P$436,13,FALSE)),0,VLOOKUP($A32&amp;TEXT(G$3,"0"),RawData!$D$1:$P$436,13,FALSE))</f>
        <v>0</v>
      </c>
      <c r="H32" s="768">
        <f>IF(ISERROR(VLOOKUP($A32&amp;TEXT(H$3,"0"),RawData!$D$1:$P$436,13,FALSE)),0,VLOOKUP($A32&amp;TEXT(H$3,"0"),RawData!$D$1:$P$436,13,FALSE))</f>
        <v>0</v>
      </c>
      <c r="I32" s="768">
        <f>IF(ISERROR(VLOOKUP($A32&amp;TEXT(I$3,"0"),RawData!$D$1:$P$436,13,FALSE)),0,VLOOKUP($A32&amp;TEXT(I$3,"0"),RawData!$D$1:$P$436,13,FALSE))</f>
        <v>0</v>
      </c>
      <c r="J32" s="768">
        <f>IF(ISERROR(VLOOKUP($A32&amp;TEXT(J$3,"0"),RawData!$D$1:$P$436,13,FALSE)),0,VLOOKUP($A32&amp;TEXT(J$3,"0"),RawData!$D$1:$P$436,13,FALSE))</f>
        <v>0</v>
      </c>
      <c r="K32" s="768">
        <f>IF(ISERROR(VLOOKUP($A32&amp;TEXT(K$3,"0"),RawData!$D$1:$P$436,13,FALSE)),0,VLOOKUP($A32&amp;TEXT(K$3,"0"),RawData!$D$1:$P$436,13,FALSE))</f>
        <v>0</v>
      </c>
      <c r="L32" s="768">
        <f>IF(ISERROR(VLOOKUP($A32&amp;TEXT(L$3,"0"),RawData!$D$1:$P$436,13,FALSE)),0,VLOOKUP($A32&amp;TEXT(L$3,"0"),RawData!$D$1:$P$436,13,FALSE))</f>
        <v>0</v>
      </c>
      <c r="M32" s="768">
        <f>IF(ISERROR(VLOOKUP($A32&amp;TEXT(M$3,"0"),RawData!$D$1:$P$436,13,FALSE)),0,VLOOKUP($A32&amp;TEXT(M$3,"0"),RawData!$D$1:$P$436,13,FALSE))</f>
        <v>0</v>
      </c>
      <c r="N32" s="768">
        <f>IF(ISERROR(VLOOKUP($A32&amp;TEXT(N$3,"0"),RawData!$D$1:$P$436,13,FALSE)),0,VLOOKUP($A32&amp;TEXT(N$3,"0"),RawData!$D$1:$P$436,13,FALSE))</f>
        <v>0</v>
      </c>
      <c r="O32" s="768">
        <f>IF(ISERROR(VLOOKUP($A32&amp;TEXT(O$3,"0"),RawData!$D$1:$P$436,13,FALSE)),0,VLOOKUP($A32&amp;TEXT(O$3,"0"),RawData!$D$1:$P$436,13,FALSE))</f>
        <v>0</v>
      </c>
      <c r="P32" s="768">
        <f>IF(ISERROR(VLOOKUP($A32&amp;TEXT(P$3,"0"),RawData!$D$1:$P$436,13,FALSE)),0,VLOOKUP($A32&amp;TEXT(P$3,"0"),RawData!$D$1:$P$436,13,FALSE))</f>
        <v>0</v>
      </c>
      <c r="Q32" s="768">
        <f>IF(ISERROR(VLOOKUP($A32&amp;TEXT(Q$3,"0"),RawData!$D$1:$P$436,13,FALSE)),0,VLOOKUP($A32&amp;TEXT(Q$3,"0"),RawData!$D$1:$P$436,13,FALSE))</f>
        <v>0</v>
      </c>
      <c r="R32" s="768">
        <f>IF(ISERROR(VLOOKUP($A32&amp;TEXT(R$3,"0"),RawData!$D$1:$P$436,13,FALSE)),0,VLOOKUP($A32&amp;TEXT(R$3,"0"),RawData!$D$1:$P$436,13,FALSE))</f>
        <v>0</v>
      </c>
      <c r="S32" s="14">
        <f>IF(ISERROR(VLOOKUP($A32&amp;TEXT(S$3,"0"),RawData!$D$1:$P$436,13,FALSE)),0,VLOOKUP($A32&amp;TEXT(S$3,"0"),RawData!$D$1:$P$436,13,FALSE))</f>
        <v>0</v>
      </c>
      <c r="T32" s="36"/>
      <c r="U32" s="37"/>
      <c r="V32" s="80"/>
      <c r="W32" s="40"/>
      <c r="X32" s="13">
        <f t="shared" si="203"/>
        <v>0</v>
      </c>
      <c r="Y32" s="38">
        <f t="shared" si="204"/>
        <v>0</v>
      </c>
      <c r="Z32" s="810">
        <f t="shared" ca="1" si="58"/>
        <v>0</v>
      </c>
      <c r="AA32" s="676">
        <f t="shared" ca="1" si="113"/>
        <v>0</v>
      </c>
      <c r="AB32" s="676">
        <f t="shared" ca="1" si="205"/>
        <v>0</v>
      </c>
      <c r="AC32" s="676"/>
      <c r="AD32" s="676"/>
      <c r="AE32" s="676"/>
      <c r="AF32" s="676"/>
      <c r="AG32" s="1063"/>
      <c r="AH32" s="674"/>
      <c r="AI32" s="674"/>
      <c r="AJ32" s="52"/>
      <c r="AK32" s="52"/>
      <c r="AL32" s="52"/>
      <c r="AM32" s="52"/>
      <c r="AN32" s="52"/>
      <c r="AO32" s="52"/>
      <c r="AP32" s="52"/>
      <c r="AQ32" s="52"/>
      <c r="AR32" s="137"/>
      <c r="AS32" s="382">
        <f t="shared" ca="1" si="164"/>
        <v>-35</v>
      </c>
      <c r="AT32" s="234">
        <f t="shared" ca="1" si="165"/>
        <v>-35</v>
      </c>
      <c r="AU32" s="234">
        <f t="shared" ca="1" si="166"/>
        <v>-35</v>
      </c>
      <c r="AV32" s="234">
        <f t="shared" si="167"/>
        <v>-35</v>
      </c>
      <c r="AW32" s="234">
        <f t="shared" si="168"/>
        <v>-35</v>
      </c>
      <c r="AX32" s="234">
        <f t="shared" si="169"/>
        <v>-35</v>
      </c>
      <c r="AY32" s="234">
        <f t="shared" si="170"/>
        <v>-35</v>
      </c>
      <c r="AZ32" s="234">
        <f t="shared" si="171"/>
        <v>-35</v>
      </c>
      <c r="BA32" s="234">
        <f t="shared" si="172"/>
        <v>-35</v>
      </c>
      <c r="BB32" s="234">
        <f t="shared" si="173"/>
        <v>-35</v>
      </c>
      <c r="BC32" s="234">
        <f t="shared" si="174"/>
        <v>-35</v>
      </c>
      <c r="BD32" s="234">
        <f t="shared" si="175"/>
        <v>-35</v>
      </c>
      <c r="BE32" s="234">
        <f t="shared" si="176"/>
        <v>-35</v>
      </c>
      <c r="BF32" s="234">
        <f t="shared" si="177"/>
        <v>-35</v>
      </c>
      <c r="BG32" s="234">
        <f t="shared" si="178"/>
        <v>-35</v>
      </c>
      <c r="BH32" s="234">
        <f t="shared" si="179"/>
        <v>-35</v>
      </c>
      <c r="BI32" s="234">
        <f t="shared" si="180"/>
        <v>-35</v>
      </c>
      <c r="BJ32" s="234">
        <f t="shared" si="181"/>
        <v>-35</v>
      </c>
      <c r="BK32" s="385">
        <f t="shared" si="182"/>
        <v>-35</v>
      </c>
      <c r="BL32" s="45" t="s">
        <v>4</v>
      </c>
      <c r="BM32" s="768">
        <f>IF(ISERROR(VLOOKUP($A32&amp;TEXT(BM$3,"0"),RawData!$D$1:$O$297,12,FALSE)),0,VLOOKUP($A32&amp;TEXT(BM$3,"0"),RawData!$D$1:$O$297,12,FALSE))</f>
        <v>0</v>
      </c>
      <c r="BN32" s="768">
        <f>IF(ISERROR(VLOOKUP($A32&amp;TEXT(BN$3,"0"),RawData!$D$1:$O$297,12,FALSE)),0,VLOOKUP($A32&amp;TEXT(BN$3,"0"),RawData!$D$1:$O$297,12,FALSE))</f>
        <v>0</v>
      </c>
      <c r="BO32" s="768">
        <f>IF(ISERROR(VLOOKUP($A32&amp;TEXT(BO$3,"0"),RawData!$D$1:$O$297,12,FALSE)),0,VLOOKUP($A32&amp;TEXT(BO$3,"0"),RawData!$D$1:$O$297,12,FALSE))</f>
        <v>0</v>
      </c>
      <c r="BP32" s="768">
        <f>IF(ISERROR(VLOOKUP($A32&amp;TEXT(BP$3,"0"),RawData!$D$1:$O$297,12,FALSE)),0,VLOOKUP($A32&amp;TEXT(BP$3,"0"),RawData!$D$1:$O$297,12,FALSE))</f>
        <v>0</v>
      </c>
      <c r="BQ32" s="768">
        <f>IF(ISERROR(VLOOKUP($A32&amp;TEXT(BQ$3,"0"),RawData!$D$1:$O$297,12,FALSE)),0,VLOOKUP($A32&amp;TEXT(BQ$3,"0"),RawData!$D$1:$O$297,12,FALSE))</f>
        <v>0</v>
      </c>
      <c r="BR32" s="768">
        <f>IF(ISERROR(VLOOKUP($A32&amp;TEXT(BR$3,"0"),RawData!$D$1:$O$297,12,FALSE)),0,VLOOKUP($A32&amp;TEXT(BR$3,"0"),RawData!$D$1:$O$297,12,FALSE))</f>
        <v>0</v>
      </c>
      <c r="BS32" s="768">
        <f>IF(ISERROR(VLOOKUP($A32&amp;TEXT(BS$3,"0"),RawData!$D$1:$O$297,12,FALSE)),0,VLOOKUP($A32&amp;TEXT(BS$3,"0"),RawData!$D$1:$O$297,12,FALSE))</f>
        <v>0</v>
      </c>
      <c r="BT32" s="768">
        <f>IF(ISERROR(VLOOKUP($A32&amp;TEXT(BT$3,"0"),RawData!$D$1:$O$297,12,FALSE)),0,VLOOKUP($A32&amp;TEXT(BT$3,"0"),RawData!$D$1:$O$297,12,FALSE))</f>
        <v>0</v>
      </c>
      <c r="BU32" s="768">
        <f>IF(ISERROR(VLOOKUP($A32&amp;TEXT(BU$3,"0"),RawData!$D$1:$O$297,12,FALSE)),0,VLOOKUP($A32&amp;TEXT(BU$3,"0"),RawData!$D$1:$O$297,12,FALSE))</f>
        <v>0</v>
      </c>
      <c r="BV32" s="768">
        <f>IF(ISERROR(VLOOKUP($A32&amp;TEXT(BV$3,"0"),RawData!$D$1:$O$297,12,FALSE)),0,VLOOKUP($A32&amp;TEXT(BV$3,"0"),RawData!$D$1:$O$297,12,FALSE))</f>
        <v>0</v>
      </c>
      <c r="BW32" s="768">
        <f>IF(ISERROR(VLOOKUP($A32&amp;TEXT(BW$3,"0"),RawData!$D$1:$O$297,12,FALSE)),0,VLOOKUP($A32&amp;TEXT(BW$3,"0"),RawData!$D$1:$O$297,12,FALSE))</f>
        <v>0</v>
      </c>
      <c r="BX32" s="768">
        <f>IF(ISERROR(VLOOKUP($A32&amp;TEXT(BX$3,"0"),RawData!$D$1:$O$297,12,FALSE)),0,VLOOKUP($A32&amp;TEXT(BX$3,"0"),RawData!$D$1:$O$297,12,FALSE))</f>
        <v>0</v>
      </c>
      <c r="BY32" s="768">
        <f>IF(ISERROR(VLOOKUP($A32&amp;TEXT(BY$3,"0"),RawData!$D$1:$O$297,12,FALSE)),0,VLOOKUP($A32&amp;TEXT(BY$3,"0"),RawData!$D$1:$O$297,12,FALSE))</f>
        <v>0</v>
      </c>
      <c r="BZ32" s="768">
        <f>IF(ISERROR(VLOOKUP($A32&amp;TEXT(BZ$3,"0"),RawData!$D$1:$O$297,12,FALSE)),0,VLOOKUP($A32&amp;TEXT(BZ$3,"0"),RawData!$D$1:$O$297,12,FALSE))</f>
        <v>0</v>
      </c>
      <c r="CA32" s="768">
        <f>IF(ISERROR(VLOOKUP($A32&amp;TEXT(CA$3,"0"),RawData!$D$1:$O$297,12,FALSE)),0,VLOOKUP($A32&amp;TEXT(CA$3,"0"),RawData!$D$1:$O$297,12,FALSE))</f>
        <v>0</v>
      </c>
      <c r="CB32" s="768">
        <f>IF(ISERROR(VLOOKUP($A32&amp;TEXT(CB$3,"0"),RawData!$D$1:$O$297,12,FALSE)),0,VLOOKUP($A32&amp;TEXT(CB$3,"0"),RawData!$D$1:$O$297,12,FALSE))</f>
        <v>0</v>
      </c>
      <c r="CC32" s="769">
        <f>IF(ISERROR(VLOOKUP($A32&amp;TEXT(CC$3,"0"),RawData!$D$1:$O$297,12,FALSE)),0,VLOOKUP($A32&amp;TEXT(CC$3,"0"),RawData!$D$1:$O$297,12,FALSE))</f>
        <v>0</v>
      </c>
      <c r="CD32" s="45" t="s">
        <v>4</v>
      </c>
      <c r="CE32" s="46" t="str">
        <f t="shared" si="183"/>
        <v>n/a</v>
      </c>
      <c r="CF32" s="46" t="str">
        <f t="shared" si="184"/>
        <v>n/a</v>
      </c>
      <c r="CG32" s="46" t="str">
        <f t="shared" si="185"/>
        <v>n/a</v>
      </c>
      <c r="CH32" s="46" t="str">
        <f t="shared" si="186"/>
        <v>n/a</v>
      </c>
      <c r="CI32" s="46" t="str">
        <f t="shared" si="187"/>
        <v>n/a</v>
      </c>
      <c r="CJ32" s="46" t="str">
        <f t="shared" si="188"/>
        <v>n/a</v>
      </c>
      <c r="CK32" s="46" t="str">
        <f t="shared" si="189"/>
        <v>n/a</v>
      </c>
      <c r="CL32" s="140" t="str">
        <f t="shared" si="190"/>
        <v>n/a</v>
      </c>
      <c r="CM32" s="673" t="str">
        <f t="shared" si="191"/>
        <v>n/a</v>
      </c>
      <c r="CN32" s="46" t="str">
        <f t="shared" si="192"/>
        <v>n/a</v>
      </c>
      <c r="CO32" s="46" t="str">
        <f t="shared" si="193"/>
        <v>n/a</v>
      </c>
      <c r="CP32" s="46" t="str">
        <f t="shared" si="194"/>
        <v>n/a</v>
      </c>
      <c r="CQ32" s="46" t="str">
        <f t="shared" si="195"/>
        <v>n/a</v>
      </c>
      <c r="CR32" s="46" t="str">
        <f t="shared" si="196"/>
        <v>n/a</v>
      </c>
      <c r="CS32" s="46" t="str">
        <f t="shared" si="197"/>
        <v>n/a</v>
      </c>
      <c r="CT32" s="46" t="str">
        <f t="shared" si="198"/>
        <v>n/a</v>
      </c>
      <c r="CU32" s="267" t="str">
        <f t="shared" si="199"/>
        <v>n/a</v>
      </c>
      <c r="CV32" s="375"/>
      <c r="CW32" s="374"/>
      <c r="CX32" s="374"/>
      <c r="CY32" s="374"/>
      <c r="CZ32" s="374"/>
      <c r="DA32" s="374"/>
      <c r="DB32" s="374"/>
      <c r="DC32" s="374"/>
      <c r="DD32" s="374"/>
      <c r="DE32" s="374"/>
      <c r="DF32" s="374"/>
      <c r="DG32" s="374"/>
      <c r="DH32" s="374"/>
      <c r="DI32" s="374"/>
      <c r="DJ32" s="374"/>
      <c r="DK32" s="374"/>
      <c r="DL32" s="374"/>
      <c r="DM32" s="374"/>
      <c r="DN32" s="375"/>
      <c r="DO32" s="374"/>
      <c r="DP32" s="374"/>
      <c r="DQ32" s="374"/>
      <c r="DR32" s="374"/>
      <c r="DS32" s="374"/>
      <c r="DT32" s="374"/>
      <c r="DU32" s="374"/>
      <c r="DV32" s="374"/>
      <c r="DW32" s="374"/>
      <c r="DX32" s="374"/>
      <c r="DY32" s="374"/>
      <c r="DZ32" s="374"/>
      <c r="EA32" s="374"/>
      <c r="EB32" s="374"/>
      <c r="EC32" s="374"/>
      <c r="ED32" s="374"/>
      <c r="EE32" s="374"/>
      <c r="EF32" s="375"/>
      <c r="EG32" s="375"/>
      <c r="EH32" s="375"/>
      <c r="EI32" s="375"/>
      <c r="EJ32" s="375"/>
      <c r="EK32" s="375"/>
      <c r="EL32" s="375"/>
      <c r="EM32" s="375"/>
      <c r="EN32" s="375"/>
      <c r="EO32" s="374"/>
      <c r="EP32" s="374"/>
      <c r="EQ32" s="374"/>
      <c r="ER32" s="374"/>
      <c r="ES32" s="374"/>
      <c r="ET32" s="374"/>
      <c r="EU32" s="374"/>
      <c r="EV32" s="374"/>
      <c r="EW32" s="374"/>
      <c r="EX32" s="375"/>
      <c r="EY32" s="374"/>
      <c r="EZ32" s="374"/>
      <c r="FA32" s="374"/>
      <c r="FB32" s="374"/>
      <c r="FC32" s="374"/>
      <c r="FD32" s="374"/>
      <c r="FE32" s="374"/>
      <c r="FF32" s="374"/>
      <c r="FG32" s="374"/>
      <c r="FH32" s="374"/>
      <c r="FI32" s="374"/>
      <c r="FJ32" s="374"/>
      <c r="FK32" s="374"/>
      <c r="FL32" s="374"/>
      <c r="FM32" s="374"/>
      <c r="FN32" s="374"/>
      <c r="FO32" s="374"/>
    </row>
    <row r="34" spans="1:95" ht="15" customHeight="1" x14ac:dyDescent="0.2">
      <c r="A34" s="558"/>
      <c r="B34" s="558"/>
      <c r="C34" s="558"/>
      <c r="D34" s="558"/>
      <c r="E34" s="558"/>
      <c r="F34" s="558"/>
      <c r="G34" s="558"/>
      <c r="H34" s="558"/>
      <c r="I34" s="558"/>
      <c r="J34" s="558"/>
      <c r="K34" s="558"/>
      <c r="L34" s="558"/>
      <c r="M34" s="558"/>
      <c r="N34" s="558"/>
      <c r="O34" s="558"/>
      <c r="P34" s="558"/>
      <c r="Q34" s="558"/>
      <c r="R34" s="558"/>
      <c r="S34" s="558"/>
      <c r="T34" s="558"/>
      <c r="U34" s="558"/>
      <c r="V34" s="558"/>
      <c r="W34" s="558"/>
      <c r="X34" s="558"/>
      <c r="Y34" s="558"/>
      <c r="Z34" s="558"/>
      <c r="AA34" s="558"/>
      <c r="AB34" s="558"/>
      <c r="AC34" s="558"/>
      <c r="AD34" s="558"/>
      <c r="AE34" s="558"/>
      <c r="AF34" s="558"/>
      <c r="AG34" s="558"/>
      <c r="AH34" s="558"/>
      <c r="AI34" s="558"/>
      <c r="AJ34" s="558"/>
      <c r="AK34" s="558"/>
      <c r="AL34" s="558"/>
      <c r="AM34" s="558"/>
      <c r="AN34" s="558"/>
      <c r="AO34" s="558"/>
      <c r="AP34" s="558"/>
      <c r="AQ34" s="558"/>
      <c r="AR34" s="558"/>
      <c r="AS34" s="558"/>
      <c r="AT34" s="558"/>
      <c r="AU34" s="558"/>
      <c r="AV34" s="558"/>
      <c r="AW34" s="558"/>
      <c r="AX34" s="558"/>
      <c r="AY34" s="558"/>
      <c r="AZ34" s="558"/>
      <c r="BA34" s="558"/>
      <c r="BB34" s="558"/>
      <c r="BC34" s="558"/>
      <c r="BD34" s="558"/>
      <c r="BE34" s="558"/>
      <c r="BF34" s="558"/>
      <c r="BG34" s="558"/>
      <c r="BH34" s="558"/>
      <c r="BI34" s="558"/>
      <c r="BJ34" s="558"/>
      <c r="BK34" s="558"/>
      <c r="BL34" s="558"/>
      <c r="BM34" s="558"/>
      <c r="BN34" s="558"/>
      <c r="BO34" s="558"/>
      <c r="BP34" s="558"/>
      <c r="BQ34" s="558"/>
      <c r="BR34" s="558"/>
      <c r="BS34" s="558"/>
      <c r="BT34" s="558"/>
      <c r="BU34" s="558"/>
      <c r="BV34" s="558"/>
      <c r="BW34" s="558"/>
      <c r="BX34" s="558"/>
      <c r="BY34" s="558"/>
      <c r="BZ34" s="558"/>
      <c r="CA34" s="558"/>
      <c r="CB34" s="558"/>
      <c r="CC34" s="558"/>
      <c r="CD34" s="558"/>
      <c r="CE34" s="558"/>
      <c r="CF34" s="558"/>
      <c r="CG34" s="558"/>
      <c r="CH34" s="558"/>
      <c r="CI34" s="558"/>
      <c r="CJ34" s="558"/>
      <c r="CK34" s="558"/>
    </row>
    <row r="35" spans="1:95" x14ac:dyDescent="0.2">
      <c r="A35" s="558"/>
      <c r="B35" s="558"/>
      <c r="C35" s="558"/>
      <c r="D35" s="558"/>
      <c r="E35" s="558"/>
      <c r="F35" s="558"/>
      <c r="G35" s="558"/>
      <c r="H35" s="558"/>
      <c r="I35" s="558"/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58"/>
      <c r="U35" s="558"/>
      <c r="V35" s="558"/>
      <c r="W35" s="558"/>
      <c r="X35" s="558"/>
      <c r="Y35" s="558"/>
      <c r="Z35" s="558"/>
      <c r="AA35" s="558"/>
      <c r="AB35" s="558"/>
      <c r="AC35" s="558"/>
      <c r="AD35" s="558"/>
      <c r="AE35" s="558"/>
      <c r="AF35" s="558"/>
      <c r="AG35" s="558"/>
      <c r="AH35" s="558"/>
      <c r="AI35" s="558"/>
      <c r="AJ35" s="558"/>
      <c r="AK35" s="558"/>
      <c r="AL35" s="558"/>
      <c r="AM35" s="558"/>
      <c r="AN35" s="558"/>
      <c r="AO35" s="558"/>
      <c r="AP35" s="558"/>
      <c r="AQ35" s="558"/>
      <c r="AR35" s="558"/>
      <c r="AS35" s="212"/>
      <c r="AT35" s="558"/>
      <c r="AU35" s="558"/>
      <c r="AV35" s="558"/>
      <c r="AW35" s="558"/>
      <c r="AX35" s="558"/>
      <c r="AY35" s="558"/>
      <c r="AZ35" s="558"/>
      <c r="BA35" s="558"/>
      <c r="BB35" s="558"/>
      <c r="BC35" s="558"/>
      <c r="BD35" s="558"/>
      <c r="BE35" s="558"/>
      <c r="BF35" s="558"/>
      <c r="BG35" s="558"/>
      <c r="BH35" s="558"/>
      <c r="BI35" s="558"/>
      <c r="BJ35" s="558"/>
      <c r="BK35" s="558"/>
      <c r="BL35" s="558"/>
      <c r="BM35" s="558"/>
      <c r="BN35" s="558"/>
      <c r="BO35" s="558"/>
      <c r="BP35" s="558"/>
      <c r="BQ35" s="558"/>
      <c r="BR35" s="558"/>
      <c r="BS35" s="558"/>
      <c r="BT35" s="558"/>
      <c r="BU35" s="558"/>
      <c r="BV35" s="558"/>
      <c r="BW35" s="558"/>
      <c r="BX35" s="558"/>
      <c r="BY35" s="558"/>
      <c r="BZ35" s="558"/>
      <c r="CA35" s="558"/>
      <c r="CB35" s="558"/>
      <c r="CC35" s="558"/>
      <c r="CD35" s="558"/>
      <c r="CE35" s="558"/>
      <c r="CF35" s="558"/>
      <c r="CG35" s="558"/>
      <c r="CH35" s="558"/>
      <c r="CI35" s="558"/>
      <c r="CJ35" s="558"/>
      <c r="CK35" s="558"/>
    </row>
    <row r="36" spans="1:95" x14ac:dyDescent="0.2">
      <c r="A36" s="558"/>
      <c r="B36" s="558"/>
      <c r="C36" s="558"/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8"/>
      <c r="Q36" s="558"/>
      <c r="R36" s="558"/>
      <c r="S36" s="558"/>
      <c r="T36" s="558"/>
      <c r="U36" s="558"/>
      <c r="V36" s="558"/>
      <c r="W36" s="558"/>
      <c r="X36" s="558"/>
      <c r="Y36" s="558"/>
      <c r="Z36" s="558"/>
      <c r="AA36" s="558"/>
      <c r="AB36" s="558"/>
      <c r="AC36" s="558"/>
      <c r="AD36" s="558"/>
      <c r="AE36" s="558"/>
      <c r="AF36" s="558"/>
      <c r="AG36" s="558"/>
      <c r="AH36" s="558"/>
      <c r="AI36" s="558"/>
      <c r="AJ36" s="558"/>
      <c r="AK36" s="558"/>
      <c r="AL36" s="558"/>
      <c r="AM36" s="558"/>
      <c r="AN36" s="558"/>
      <c r="AO36" s="558"/>
      <c r="AP36" s="558"/>
      <c r="AQ36" s="558"/>
      <c r="AR36" s="558"/>
      <c r="AS36" s="212"/>
      <c r="AT36" s="558"/>
      <c r="AU36" s="558"/>
      <c r="AV36" s="558"/>
      <c r="AW36" s="558"/>
      <c r="AX36" s="558"/>
      <c r="AY36" s="558"/>
      <c r="AZ36" s="558"/>
      <c r="BA36" s="558"/>
      <c r="BB36" s="558"/>
      <c r="BC36" s="558"/>
      <c r="BD36" s="558"/>
      <c r="BE36" s="558"/>
      <c r="BF36" s="558"/>
      <c r="BG36" s="558"/>
      <c r="BH36" s="558"/>
      <c r="BI36" s="558"/>
      <c r="BJ36" s="558"/>
      <c r="BK36" s="558"/>
      <c r="BL36" s="558"/>
      <c r="BM36" s="558"/>
      <c r="BN36" s="558"/>
      <c r="BO36" s="558"/>
      <c r="BP36" s="558"/>
      <c r="BQ36" s="558"/>
      <c r="BR36" s="558"/>
      <c r="BS36" s="558"/>
      <c r="BT36" s="558"/>
      <c r="BU36" s="558"/>
      <c r="BV36" s="558"/>
      <c r="BW36" s="558"/>
      <c r="BX36" s="558"/>
      <c r="BY36" s="558"/>
      <c r="BZ36" s="558"/>
      <c r="CA36" s="558"/>
      <c r="CB36" s="558"/>
      <c r="CC36" s="558"/>
      <c r="CD36" s="558"/>
      <c r="CE36" s="558"/>
      <c r="CF36" s="558"/>
      <c r="CG36" s="558"/>
      <c r="CH36" s="558"/>
      <c r="CI36" s="558"/>
      <c r="CJ36" s="558"/>
      <c r="CK36" s="558"/>
    </row>
    <row r="37" spans="1:95" x14ac:dyDescent="0.2">
      <c r="A37" s="558"/>
      <c r="B37" s="558"/>
      <c r="C37" s="558"/>
      <c r="D37" s="558"/>
      <c r="E37" s="558"/>
      <c r="F37" s="558"/>
      <c r="G37" s="558"/>
      <c r="H37" s="558"/>
      <c r="I37" s="558"/>
      <c r="J37" s="558"/>
      <c r="K37" s="558"/>
      <c r="L37" s="558"/>
      <c r="M37" s="558"/>
      <c r="N37" s="558"/>
      <c r="O37" s="558"/>
      <c r="P37" s="558"/>
      <c r="Q37" s="558"/>
      <c r="R37" s="558"/>
      <c r="S37" s="558"/>
      <c r="T37" s="558"/>
      <c r="U37" s="558"/>
      <c r="V37" s="558"/>
      <c r="W37" s="558"/>
      <c r="X37" s="558"/>
      <c r="Y37" s="558"/>
      <c r="Z37" s="558"/>
      <c r="AA37" s="558"/>
      <c r="AB37" s="558"/>
      <c r="AC37" s="558"/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  <c r="AO37" s="558"/>
      <c r="AP37" s="558"/>
      <c r="AQ37" s="558"/>
      <c r="AR37" s="558"/>
      <c r="AS37" s="212"/>
      <c r="AT37" s="558"/>
      <c r="AU37" s="558"/>
      <c r="AV37" s="558"/>
      <c r="AW37" s="558"/>
      <c r="AX37" s="558"/>
      <c r="AY37" s="558"/>
      <c r="AZ37" s="558"/>
      <c r="BA37" s="558"/>
      <c r="BB37" s="558"/>
      <c r="BC37" s="558"/>
      <c r="BD37" s="558"/>
      <c r="BE37" s="558"/>
      <c r="BF37" s="558"/>
      <c r="BG37" s="558"/>
      <c r="BH37" s="558"/>
      <c r="BI37" s="558"/>
      <c r="BJ37" s="558"/>
      <c r="BK37" s="558"/>
      <c r="BL37" s="558"/>
      <c r="BM37" s="558"/>
      <c r="BN37" s="558"/>
      <c r="BO37" s="558"/>
      <c r="BP37" s="558"/>
      <c r="BQ37" s="558"/>
      <c r="BR37" s="558"/>
      <c r="BS37" s="558"/>
      <c r="BT37" s="558"/>
      <c r="BU37" s="558"/>
      <c r="BV37" s="558"/>
      <c r="BW37" s="558"/>
      <c r="BX37" s="558"/>
      <c r="BY37" s="558"/>
      <c r="BZ37" s="558"/>
      <c r="CA37" s="558"/>
      <c r="CB37" s="558"/>
      <c r="CC37" s="558"/>
      <c r="CD37" s="558"/>
      <c r="CE37" s="558"/>
      <c r="CF37" s="558"/>
      <c r="CG37" s="558"/>
      <c r="CH37" s="558"/>
      <c r="CI37" s="558"/>
      <c r="CJ37" s="558"/>
      <c r="CK37" s="558"/>
    </row>
    <row r="38" spans="1:95" x14ac:dyDescent="0.2">
      <c r="A38" s="558"/>
      <c r="B38" s="558"/>
      <c r="C38" s="558"/>
      <c r="D38" s="558"/>
      <c r="E38" s="558"/>
      <c r="F38" s="558"/>
      <c r="G38" s="558"/>
      <c r="H38" s="558"/>
      <c r="I38" s="558"/>
      <c r="J38" s="558"/>
      <c r="K38" s="558"/>
      <c r="L38" s="558"/>
      <c r="M38" s="558"/>
      <c r="N38" s="558"/>
      <c r="O38" s="558"/>
      <c r="P38" s="558"/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8"/>
      <c r="AC38" s="558"/>
      <c r="AD38" s="558"/>
      <c r="AE38" s="558"/>
      <c r="AF38" s="558"/>
      <c r="AG38" s="558"/>
      <c r="AH38" s="558"/>
      <c r="AI38" s="558"/>
      <c r="AJ38" s="558"/>
      <c r="AK38" s="558"/>
      <c r="AL38" s="558"/>
      <c r="AM38" s="558"/>
      <c r="AN38" s="558"/>
      <c r="AO38" s="558"/>
      <c r="AP38" s="558"/>
      <c r="AQ38" s="558"/>
      <c r="AR38" s="558"/>
      <c r="AS38" s="212"/>
      <c r="AT38" s="558"/>
      <c r="AU38" s="558"/>
      <c r="AV38" s="558"/>
      <c r="AW38" s="558"/>
      <c r="AX38" s="558"/>
      <c r="AY38" s="558"/>
      <c r="AZ38" s="558"/>
      <c r="BA38" s="558"/>
      <c r="BB38" s="558"/>
      <c r="BC38" s="558"/>
      <c r="BD38" s="558"/>
      <c r="BE38" s="558"/>
      <c r="BF38" s="558"/>
      <c r="BG38" s="558"/>
      <c r="BH38" s="558"/>
      <c r="BI38" s="558"/>
      <c r="BJ38" s="558"/>
      <c r="BK38" s="558"/>
      <c r="BL38" s="558"/>
      <c r="BM38" s="558"/>
      <c r="BN38" s="558"/>
      <c r="BO38" s="558"/>
      <c r="BP38" s="558"/>
      <c r="BQ38" s="558"/>
      <c r="BR38" s="558"/>
      <c r="BS38" s="558"/>
      <c r="BT38" s="558"/>
      <c r="BU38" s="558"/>
      <c r="BV38" s="558"/>
      <c r="BW38" s="558"/>
      <c r="BX38" s="558"/>
      <c r="BY38" s="558"/>
      <c r="BZ38" s="558"/>
      <c r="CA38" s="558"/>
      <c r="CB38" s="558"/>
      <c r="CC38" s="558"/>
      <c r="CD38" s="558"/>
      <c r="CE38" s="558"/>
      <c r="CF38" s="558"/>
      <c r="CG38" s="558"/>
      <c r="CH38" s="558"/>
      <c r="CI38" s="558"/>
      <c r="CJ38" s="558"/>
      <c r="CK38" s="558"/>
    </row>
    <row r="39" spans="1:95" x14ac:dyDescent="0.2">
      <c r="A39" s="558"/>
      <c r="B39" s="558"/>
      <c r="C39" s="558"/>
      <c r="D39" s="558"/>
      <c r="E39" s="558"/>
      <c r="F39" s="558"/>
      <c r="G39" s="558"/>
      <c r="H39" s="558"/>
      <c r="I39" s="558"/>
      <c r="J39" s="558"/>
      <c r="K39" s="558"/>
      <c r="L39" s="558"/>
      <c r="M39" s="558"/>
      <c r="N39" s="558"/>
      <c r="O39" s="558"/>
      <c r="P39" s="558"/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  <c r="AB39" s="558"/>
      <c r="AC39" s="558"/>
      <c r="AD39" s="558"/>
      <c r="AE39" s="558"/>
      <c r="AF39" s="558"/>
      <c r="AG39" s="558"/>
      <c r="AH39" s="558"/>
      <c r="AI39" s="558"/>
      <c r="AJ39" s="558"/>
      <c r="AK39" s="558"/>
      <c r="AL39" s="558"/>
      <c r="AM39" s="558"/>
      <c r="AN39" s="558"/>
      <c r="AO39" s="558"/>
      <c r="AP39" s="558"/>
      <c r="AQ39" s="558"/>
      <c r="AR39" s="558"/>
      <c r="AS39" s="212"/>
      <c r="AT39" s="558"/>
      <c r="AU39" s="558"/>
      <c r="AV39" s="558"/>
      <c r="AW39" s="558"/>
      <c r="AX39" s="558"/>
      <c r="AY39" s="558"/>
      <c r="AZ39" s="558"/>
      <c r="BA39" s="558"/>
      <c r="BB39" s="558"/>
      <c r="BC39" s="558"/>
      <c r="BD39" s="558"/>
      <c r="BE39" s="558"/>
      <c r="BF39" s="558"/>
      <c r="BG39" s="558"/>
      <c r="BH39" s="558"/>
      <c r="BI39" s="558"/>
      <c r="BJ39" s="558"/>
      <c r="BK39" s="558"/>
      <c r="BL39" s="558"/>
      <c r="BM39" s="558"/>
      <c r="BN39" s="558"/>
      <c r="BO39" s="558"/>
      <c r="BP39" s="558"/>
      <c r="BQ39" s="558"/>
      <c r="BR39" s="558"/>
      <c r="BS39" s="558"/>
      <c r="BT39" s="558"/>
      <c r="BU39" s="558"/>
      <c r="BV39" s="558"/>
      <c r="BW39" s="558"/>
      <c r="BX39" s="558"/>
      <c r="BY39" s="558"/>
      <c r="BZ39" s="558"/>
      <c r="CA39" s="558"/>
      <c r="CB39" s="558"/>
      <c r="CC39" s="558"/>
      <c r="CD39" s="558"/>
      <c r="CE39" s="558"/>
      <c r="CF39" s="558"/>
      <c r="CG39" s="558"/>
      <c r="CH39" s="558"/>
      <c r="CI39" s="558"/>
      <c r="CJ39" s="558"/>
      <c r="CK39" s="558"/>
    </row>
    <row r="40" spans="1:95" x14ac:dyDescent="0.2">
      <c r="A40" s="558"/>
      <c r="B40" s="558"/>
      <c r="C40" s="558"/>
      <c r="D40" s="558"/>
      <c r="E40" s="558"/>
      <c r="F40" s="558"/>
      <c r="G40" s="558"/>
      <c r="H40" s="558"/>
      <c r="I40" s="558"/>
      <c r="J40" s="558"/>
      <c r="K40" s="558"/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8"/>
      <c r="Y40" s="558"/>
      <c r="Z40" s="558"/>
      <c r="AA40" s="558"/>
      <c r="AB40" s="558"/>
      <c r="AC40" s="558"/>
      <c r="AD40" s="558"/>
      <c r="AE40" s="558"/>
      <c r="AF40" s="558"/>
      <c r="AG40" s="558"/>
      <c r="AH40" s="558"/>
      <c r="AI40" s="558"/>
      <c r="AJ40" s="558"/>
      <c r="AK40" s="558"/>
      <c r="AL40" s="558"/>
      <c r="AM40" s="558"/>
      <c r="AN40" s="558"/>
      <c r="AO40" s="558"/>
      <c r="AP40" s="558"/>
      <c r="AQ40" s="558"/>
      <c r="AR40" s="558"/>
      <c r="AS40" s="212"/>
      <c r="AT40" s="558"/>
      <c r="AU40" s="558"/>
      <c r="AV40" s="558"/>
      <c r="AW40" s="558"/>
      <c r="AX40" s="558"/>
      <c r="AY40" s="558"/>
      <c r="AZ40" s="558"/>
      <c r="BA40" s="558"/>
      <c r="BB40" s="558"/>
      <c r="BC40" s="558"/>
      <c r="BD40" s="558"/>
      <c r="BE40" s="558"/>
      <c r="BF40" s="558"/>
      <c r="BG40" s="558"/>
      <c r="BH40" s="558"/>
      <c r="BI40" s="558"/>
      <c r="BJ40" s="558"/>
      <c r="BK40" s="558"/>
      <c r="BL40" s="558"/>
      <c r="BM40" s="558"/>
      <c r="BN40" s="558"/>
      <c r="BO40" s="558"/>
      <c r="BP40" s="558"/>
      <c r="BQ40" s="558"/>
      <c r="BR40" s="558"/>
      <c r="BS40" s="558"/>
      <c r="BT40" s="558"/>
      <c r="BU40" s="558"/>
      <c r="BV40" s="558"/>
      <c r="BW40" s="558"/>
      <c r="BX40" s="558"/>
      <c r="BY40" s="558"/>
      <c r="BZ40" s="558"/>
      <c r="CA40" s="558"/>
      <c r="CB40" s="558"/>
      <c r="CC40" s="558"/>
      <c r="CD40" s="558"/>
      <c r="CE40" s="558"/>
      <c r="CF40" s="558"/>
      <c r="CG40" s="558"/>
      <c r="CH40" s="558"/>
      <c r="CI40" s="558"/>
      <c r="CJ40" s="558"/>
      <c r="CK40" s="558"/>
    </row>
    <row r="41" spans="1:95" x14ac:dyDescent="0.2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2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</row>
    <row r="42" spans="1:95" x14ac:dyDescent="0.2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2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</row>
    <row r="43" spans="1:95" ht="13.5" thickBot="1" x14ac:dyDescent="0.25">
      <c r="A43" s="212" t="s">
        <v>127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2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</row>
    <row r="44" spans="1:95" ht="13.5" thickBot="1" x14ac:dyDescent="0.25">
      <c r="A44" s="213"/>
      <c r="B44" s="1030" t="s">
        <v>116</v>
      </c>
      <c r="C44" s="1022" t="s">
        <v>117</v>
      </c>
      <c r="D44" s="1031" t="s">
        <v>126</v>
      </c>
      <c r="E44" s="1032"/>
      <c r="F44" s="1024" t="s">
        <v>544</v>
      </c>
      <c r="G44" s="1025"/>
      <c r="H44" s="1025"/>
      <c r="I44" s="1025"/>
      <c r="J44" s="1025"/>
      <c r="K44" s="1025"/>
      <c r="L44" s="1025"/>
      <c r="M44" s="1025"/>
      <c r="N44" s="1025"/>
      <c r="O44" s="1025"/>
      <c r="P44" s="1025"/>
      <c r="Q44" s="1025"/>
      <c r="R44" s="1025"/>
      <c r="S44" s="1025"/>
      <c r="T44" s="1025"/>
      <c r="U44" s="1025"/>
      <c r="V44" s="1026"/>
      <c r="W44" s="1016" t="s">
        <v>156</v>
      </c>
      <c r="X44" s="1017"/>
      <c r="Y44" s="1017"/>
      <c r="Z44" s="1017"/>
      <c r="AA44" s="1017"/>
      <c r="AB44" s="1017"/>
      <c r="AC44" s="1018"/>
      <c r="AU44" s="212"/>
      <c r="CL44" s="29"/>
      <c r="CM44" s="29"/>
      <c r="CN44" s="29"/>
      <c r="CO44" s="29"/>
      <c r="CP44" s="29"/>
    </row>
    <row r="45" spans="1:95" ht="13.5" thickBot="1" x14ac:dyDescent="0.25">
      <c r="A45" s="213"/>
      <c r="B45" s="1030"/>
      <c r="C45" s="1023"/>
      <c r="D45" s="256" t="s">
        <v>124</v>
      </c>
      <c r="E45" s="257" t="s">
        <v>125</v>
      </c>
      <c r="F45" s="543">
        <v>1</v>
      </c>
      <c r="G45" s="544">
        <v>2</v>
      </c>
      <c r="H45" s="544">
        <v>3</v>
      </c>
      <c r="I45" s="544">
        <v>4</v>
      </c>
      <c r="J45" s="544">
        <v>5</v>
      </c>
      <c r="K45" s="544">
        <v>6</v>
      </c>
      <c r="L45" s="545">
        <v>7</v>
      </c>
      <c r="M45" s="543">
        <v>8</v>
      </c>
      <c r="N45" s="546">
        <v>9</v>
      </c>
      <c r="O45" s="544">
        <v>10</v>
      </c>
      <c r="P45" s="544">
        <v>11</v>
      </c>
      <c r="Q45" s="544">
        <v>12</v>
      </c>
      <c r="R45" s="544">
        <v>13</v>
      </c>
      <c r="S45" s="544">
        <v>14</v>
      </c>
      <c r="T45" s="544">
        <v>15</v>
      </c>
      <c r="U45" s="544">
        <v>16</v>
      </c>
      <c r="V45" s="544">
        <v>17</v>
      </c>
      <c r="W45" s="1019"/>
      <c r="X45" s="1020"/>
      <c r="Y45" s="1020"/>
      <c r="Z45" s="1020"/>
      <c r="AA45" s="1020"/>
      <c r="AB45" s="1020"/>
      <c r="AC45" s="1021"/>
      <c r="AD45" s="29">
        <v>1</v>
      </c>
      <c r="AE45" s="29">
        <v>2</v>
      </c>
      <c r="AF45" s="29">
        <v>3</v>
      </c>
      <c r="AG45" s="29">
        <v>4</v>
      </c>
      <c r="AH45" s="29">
        <v>5</v>
      </c>
      <c r="AI45" s="29">
        <v>6</v>
      </c>
      <c r="AJ45" s="29">
        <v>7</v>
      </c>
      <c r="AK45" s="29">
        <v>8</v>
      </c>
      <c r="AL45" s="29">
        <v>9</v>
      </c>
      <c r="AM45" s="29">
        <v>10</v>
      </c>
      <c r="AN45" s="29">
        <v>11</v>
      </c>
      <c r="AO45" s="29">
        <v>12</v>
      </c>
      <c r="AP45" s="29">
        <v>13</v>
      </c>
      <c r="AQ45" s="29">
        <v>14</v>
      </c>
      <c r="AR45" s="764">
        <v>15</v>
      </c>
      <c r="AS45" s="764">
        <v>16</v>
      </c>
      <c r="AT45" s="764">
        <v>17</v>
      </c>
      <c r="AV45" s="212"/>
      <c r="CL45" s="29"/>
      <c r="CM45" s="29"/>
      <c r="CN45" s="29"/>
      <c r="CO45" s="29"/>
      <c r="CP45" s="29"/>
      <c r="CQ45" s="29"/>
    </row>
    <row r="46" spans="1:95" ht="15.75" customHeight="1" x14ac:dyDescent="0.2">
      <c r="A46" s="254" t="s">
        <v>29</v>
      </c>
      <c r="B46" s="252">
        <f t="array" ref="B46">STDEV(IF(F47:V47=0,"",F47:V47))</f>
        <v>2.8284271247461903</v>
      </c>
      <c r="C46" s="982">
        <f>SUM(F47:V47)/COUNTIF(F47:V47,"&gt;" &amp; 0)</f>
        <v>44.666666666666664</v>
      </c>
      <c r="D46" s="984">
        <f>COUNTIF(F47:V47, "&gt;=" &amp; C46)</f>
        <v>5</v>
      </c>
      <c r="E46" s="980">
        <f>COUNTIF(F47:V47, "&lt;" &amp; C46) - COUNTIF(F47:V47,"=" &amp; 0)</f>
        <v>4</v>
      </c>
      <c r="F46" s="307">
        <f t="shared" ref="F46:V60" si="210">$C46-F47</f>
        <v>-1.3333333333333357</v>
      </c>
      <c r="G46" s="306">
        <f t="shared" si="210"/>
        <v>-1.3333333333333357</v>
      </c>
      <c r="H46" s="306">
        <f t="shared" si="210"/>
        <v>-2.3333333333333357</v>
      </c>
      <c r="I46" s="306">
        <f t="shared" si="210"/>
        <v>-4.3333333333333357</v>
      </c>
      <c r="J46" s="306">
        <f t="shared" si="210"/>
        <v>2.6666666666666643</v>
      </c>
      <c r="K46" s="306">
        <f t="shared" si="210"/>
        <v>3.6666666666666643</v>
      </c>
      <c r="L46" s="308">
        <f t="shared" si="210"/>
        <v>-1.3333333333333357</v>
      </c>
      <c r="M46" s="307">
        <f t="shared" si="210"/>
        <v>0.6666666666666643</v>
      </c>
      <c r="N46" s="306">
        <f t="shared" si="210"/>
        <v>3.6666666666666643</v>
      </c>
      <c r="O46" s="306" t="e">
        <f t="shared" si="210"/>
        <v>#VALUE!</v>
      </c>
      <c r="P46" s="306" t="e">
        <f t="shared" si="210"/>
        <v>#VALUE!</v>
      </c>
      <c r="Q46" s="306" t="e">
        <f t="shared" si="210"/>
        <v>#VALUE!</v>
      </c>
      <c r="R46" s="306" t="e">
        <f t="shared" si="210"/>
        <v>#VALUE!</v>
      </c>
      <c r="S46" s="306" t="e">
        <f t="shared" si="210"/>
        <v>#VALUE!</v>
      </c>
      <c r="T46" s="306" t="e">
        <f t="shared" si="210"/>
        <v>#VALUE!</v>
      </c>
      <c r="U46" s="306" t="e">
        <f t="shared" si="210"/>
        <v>#VALUE!</v>
      </c>
      <c r="V46" s="306" t="e">
        <f t="shared" si="210"/>
        <v>#VALUE!</v>
      </c>
      <c r="W46" s="974"/>
      <c r="X46" s="975"/>
      <c r="Y46" s="975"/>
      <c r="Z46" s="975"/>
      <c r="AA46" s="975"/>
      <c r="AB46" s="975"/>
      <c r="AC46" s="976"/>
      <c r="AE46" s="278"/>
      <c r="AR46" s="764"/>
      <c r="AS46" s="764"/>
      <c r="AT46" s="764"/>
      <c r="AV46" s="212"/>
      <c r="CL46" s="29"/>
      <c r="CM46" s="29"/>
      <c r="CN46" s="29"/>
      <c r="CO46" s="29"/>
      <c r="CP46" s="29"/>
      <c r="CQ46" s="29"/>
    </row>
    <row r="47" spans="1:95" ht="13.5" thickBot="1" x14ac:dyDescent="0.25">
      <c r="A47" s="255"/>
      <c r="B47" s="253"/>
      <c r="C47" s="983"/>
      <c r="D47" s="985"/>
      <c r="E47" s="981"/>
      <c r="F47" s="529">
        <f>IF(ISERROR(VLOOKUP($A46&amp;TEXT(F$45,"0"),RawData!$D$1:$P$436,13,FALSE)),"",VLOOKUP($A46&amp;TEXT(F$45,"0"),RawData!$D$1:$P$436,13,FALSE))</f>
        <v>46</v>
      </c>
      <c r="G47" s="258">
        <f>IF(ISERROR(VLOOKUP($A46&amp;TEXT(G$45,"0"),RawData!$D$1:$P$436,13,FALSE)),"",VLOOKUP($A46&amp;TEXT(G$45,"0"),RawData!$D$1:$P$436,13,FALSE))</f>
        <v>46</v>
      </c>
      <c r="H47" s="258">
        <f>IF(ISERROR(VLOOKUP($A46&amp;TEXT(H$45,"0"),RawData!$D$1:$P$436,13,FALSE)),"",VLOOKUP($A46&amp;TEXT(H$45,"0"),RawData!$D$1:$P$436,13,FALSE))</f>
        <v>47</v>
      </c>
      <c r="I47" s="258">
        <f>IF(ISERROR(VLOOKUP($A46&amp;TEXT(I$45,"0"),RawData!$D$1:$P$436,13,FALSE)),"",VLOOKUP($A46&amp;TEXT(I$45,"0"),RawData!$D$1:$P$436,13,FALSE))</f>
        <v>49</v>
      </c>
      <c r="J47" s="258">
        <f>IF(ISERROR(VLOOKUP($A46&amp;TEXT(J$45,"0"),RawData!$D$1:$P$436,13,FALSE)),"",VLOOKUP($A46&amp;TEXT(J$45,"0"),RawData!$D$1:$P$436,13,FALSE))</f>
        <v>42</v>
      </c>
      <c r="K47" s="258">
        <f>IF(ISERROR(VLOOKUP($A46&amp;TEXT(K$45,"0"),RawData!$D$1:$P$436,13,FALSE)),"",VLOOKUP($A46&amp;TEXT(K$45,"0"),RawData!$D$1:$P$436,13,FALSE))</f>
        <v>41</v>
      </c>
      <c r="L47" s="259">
        <f>IF(ISERROR(VLOOKUP($A46&amp;TEXT(L$45,"0"),RawData!$D$1:$P$436,13,FALSE)),"",VLOOKUP($A46&amp;TEXT(L$45,"0"),RawData!$D$1:$P$436,13,FALSE))</f>
        <v>46</v>
      </c>
      <c r="M47" s="529">
        <f>IF(ISERROR(VLOOKUP($A46&amp;TEXT(M$45,"0"),RawData!$D$1:$P$436,13,FALSE)),"",VLOOKUP($A46&amp;TEXT(M$45,"0"),RawData!$D$1:$P$436,13,FALSE))</f>
        <v>44</v>
      </c>
      <c r="N47" s="258">
        <f>IF(ISERROR(VLOOKUP($A46&amp;TEXT(N$45,"0"),RawData!$D$1:$P$436,13,FALSE)),"",VLOOKUP($A46&amp;TEXT(N$45,"0"),RawData!$D$1:$P$436,13,FALSE))</f>
        <v>41</v>
      </c>
      <c r="O47" s="258" t="str">
        <f>IF(ISERROR(VLOOKUP($A46&amp;TEXT(O$45,"0"),RawData!$D$1:$P$436,13,FALSE)),"",VLOOKUP($A46&amp;TEXT(O$45,"0"),RawData!$D$1:$P$436,13,FALSE))</f>
        <v/>
      </c>
      <c r="P47" s="258" t="str">
        <f>IF(ISERROR(VLOOKUP($A46&amp;TEXT(P$45,"0"),RawData!$D$1:$P$436,13,FALSE)),"",VLOOKUP($A46&amp;TEXT(P$45,"0"),RawData!$D$1:$P$436,13,FALSE))</f>
        <v/>
      </c>
      <c r="Q47" s="258" t="str">
        <f>IF(ISERROR(VLOOKUP($A46&amp;TEXT(Q$45,"0"),RawData!$D$1:$P$436,13,FALSE)),"",VLOOKUP($A46&amp;TEXT(Q$45,"0"),RawData!$D$1:$P$436,13,FALSE))</f>
        <v/>
      </c>
      <c r="R47" s="258" t="str">
        <f>IF(ISERROR(VLOOKUP($A46&amp;TEXT(R$45,"0"),RawData!$D$1:$P$436,13,FALSE)),"",VLOOKUP($A46&amp;TEXT(R$45,"0"),RawData!$D$1:$P$436,13,FALSE))</f>
        <v/>
      </c>
      <c r="S47" s="258" t="str">
        <f>IF(ISERROR(VLOOKUP($A46&amp;TEXT(S$45,"0"),RawData!$D$1:$P$436,13,FALSE)),"",VLOOKUP($A46&amp;TEXT(S$45,"0"),RawData!$D$1:$P$436,13,FALSE))</f>
        <v/>
      </c>
      <c r="T47" s="258" t="str">
        <f>IF(ISERROR(VLOOKUP($A46&amp;TEXT(T$45,"0"),RawData!$D$1:$P$436,13,FALSE)),"",VLOOKUP($A46&amp;TEXT(T$45,"0"),RawData!$D$1:$P$436,13,FALSE))</f>
        <v/>
      </c>
      <c r="U47" s="258" t="str">
        <f>IF(ISERROR(VLOOKUP($A46&amp;TEXT(U$45,"0"),RawData!$D$1:$P$436,13,FALSE)),"",VLOOKUP($A46&amp;TEXT(U$45,"0"),RawData!$D$1:$P$436,13,FALSE))</f>
        <v/>
      </c>
      <c r="V47" s="258" t="str">
        <f>IF(ISERROR(VLOOKUP($A46&amp;TEXT(V$45,"0"),RawData!$D$1:$P$436,13,FALSE)),"",VLOOKUP($A46&amp;TEXT(V$45,"0"),RawData!$D$1:$P$436,13,FALSE))</f>
        <v/>
      </c>
      <c r="W47" s="977"/>
      <c r="X47" s="978"/>
      <c r="Y47" s="978"/>
      <c r="Z47" s="978"/>
      <c r="AA47" s="978"/>
      <c r="AB47" s="978"/>
      <c r="AC47" s="979"/>
      <c r="AD47" s="29">
        <f t="shared" ref="AD47:AT47" si="211">VLOOKUP($A46,$A$3:$AR$32,26+AD$45,FALSE)</f>
        <v>43.384615384615387</v>
      </c>
      <c r="AE47" s="764">
        <f t="shared" si="211"/>
        <v>44.692307692307701</v>
      </c>
      <c r="AF47" s="764">
        <f t="shared" si="211"/>
        <v>46.333333333333336</v>
      </c>
      <c r="AG47" s="764">
        <f t="shared" si="211"/>
        <v>46.333333333333336</v>
      </c>
      <c r="AH47" s="764">
        <f t="shared" si="211"/>
        <v>45.25</v>
      </c>
      <c r="AI47" s="764">
        <f t="shared" si="211"/>
        <v>44.4</v>
      </c>
      <c r="AJ47" s="764">
        <f t="shared" si="211"/>
        <v>44.666666666666664</v>
      </c>
      <c r="AK47" s="764">
        <f t="shared" si="211"/>
        <v>44.166666666666664</v>
      </c>
      <c r="AL47" s="764">
        <f t="shared" si="211"/>
        <v>43.714285714285715</v>
      </c>
      <c r="AM47" s="764">
        <f t="shared" si="211"/>
        <v>0</v>
      </c>
      <c r="AN47" s="764">
        <f t="shared" si="211"/>
        <v>0</v>
      </c>
      <c r="AO47" s="764">
        <f t="shared" si="211"/>
        <v>0</v>
      </c>
      <c r="AP47" s="764">
        <f t="shared" si="211"/>
        <v>0</v>
      </c>
      <c r="AQ47" s="764">
        <f t="shared" si="211"/>
        <v>0</v>
      </c>
      <c r="AR47" s="764">
        <f t="shared" si="211"/>
        <v>0</v>
      </c>
      <c r="AS47" s="764">
        <f t="shared" si="211"/>
        <v>0</v>
      </c>
      <c r="AT47" s="764">
        <f t="shared" si="211"/>
        <v>0</v>
      </c>
      <c r="AU47" s="764"/>
      <c r="AV47" s="212"/>
      <c r="CL47" s="29"/>
    </row>
    <row r="48" spans="1:95" ht="18" x14ac:dyDescent="0.2">
      <c r="A48" s="254" t="s">
        <v>511</v>
      </c>
      <c r="B48" s="252">
        <f t="array" ref="B48">STDEV(IF(F49:V49=0,"",F49:V49))</f>
        <v>2.8284271247461903</v>
      </c>
      <c r="C48" s="982">
        <f>SUM(F49:V49)/COUNTIF(F49:V49,"&gt;" &amp; 0)</f>
        <v>45.5</v>
      </c>
      <c r="D48" s="984">
        <f>COUNTIF(F49:V49, "&gt;=" &amp; C48)</f>
        <v>4</v>
      </c>
      <c r="E48" s="980">
        <f>COUNTIF(F49:V49, "&lt;" &amp; C48)</f>
        <v>4</v>
      </c>
      <c r="F48" s="307">
        <f t="shared" si="210"/>
        <v>1.5</v>
      </c>
      <c r="G48" s="306">
        <f t="shared" si="210"/>
        <v>-2.5</v>
      </c>
      <c r="H48" s="306">
        <f t="shared" si="210"/>
        <v>1.5</v>
      </c>
      <c r="I48" s="306">
        <f t="shared" si="210"/>
        <v>-1.5</v>
      </c>
      <c r="J48" s="306">
        <f t="shared" si="210"/>
        <v>-2.5</v>
      </c>
      <c r="K48" s="306">
        <f t="shared" si="210"/>
        <v>-2.5</v>
      </c>
      <c r="L48" s="308">
        <f t="shared" si="210"/>
        <v>5.5</v>
      </c>
      <c r="M48" s="307">
        <f t="shared" si="210"/>
        <v>0.5</v>
      </c>
      <c r="N48" s="306" t="e">
        <f t="shared" si="210"/>
        <v>#VALUE!</v>
      </c>
      <c r="O48" s="306" t="e">
        <f t="shared" si="210"/>
        <v>#VALUE!</v>
      </c>
      <c r="P48" s="306" t="e">
        <f t="shared" si="210"/>
        <v>#VALUE!</v>
      </c>
      <c r="Q48" s="306" t="e">
        <f t="shared" si="210"/>
        <v>#VALUE!</v>
      </c>
      <c r="R48" s="306" t="e">
        <f t="shared" si="210"/>
        <v>#VALUE!</v>
      </c>
      <c r="S48" s="306" t="e">
        <f t="shared" si="210"/>
        <v>#VALUE!</v>
      </c>
      <c r="T48" s="306" t="e">
        <f t="shared" si="210"/>
        <v>#VALUE!</v>
      </c>
      <c r="U48" s="306" t="e">
        <f t="shared" si="210"/>
        <v>#VALUE!</v>
      </c>
      <c r="V48" s="306" t="e">
        <f t="shared" si="210"/>
        <v>#VALUE!</v>
      </c>
      <c r="W48" s="974"/>
      <c r="X48" s="975"/>
      <c r="Y48" s="975"/>
      <c r="Z48" s="975"/>
      <c r="AA48" s="975"/>
      <c r="AB48" s="975"/>
      <c r="AC48" s="976"/>
      <c r="AD48" s="598"/>
      <c r="AE48" s="598"/>
      <c r="AF48" s="598"/>
      <c r="AG48" s="598"/>
      <c r="AH48" s="598"/>
      <c r="AI48" s="598"/>
      <c r="AJ48" s="598"/>
      <c r="AK48" s="598"/>
      <c r="AL48" s="598"/>
      <c r="AM48" s="598"/>
      <c r="AN48" s="598"/>
      <c r="AO48" s="598"/>
      <c r="AP48" s="598"/>
      <c r="AQ48" s="598"/>
      <c r="AR48" s="764"/>
      <c r="AS48" s="764"/>
      <c r="AT48" s="764"/>
      <c r="AU48" s="764"/>
      <c r="AV48" s="212"/>
      <c r="CL48" s="29"/>
    </row>
    <row r="49" spans="1:92" ht="13.5" thickBot="1" x14ac:dyDescent="0.25">
      <c r="A49" s="255"/>
      <c r="B49" s="253"/>
      <c r="C49" s="983"/>
      <c r="D49" s="985"/>
      <c r="E49" s="981"/>
      <c r="F49" s="765">
        <f>IF(ISERROR(VLOOKUP($A48&amp;TEXT(F$45,"0"),RawData!$D$1:$P$436,13,FALSE)),"",VLOOKUP($A48&amp;TEXT(F$45,"0"),RawData!$D$1:$P$436,13,FALSE))</f>
        <v>44</v>
      </c>
      <c r="G49" s="258">
        <f>IF(ISERROR(VLOOKUP($A48&amp;TEXT(G$45,"0"),RawData!$D$1:$P$436,13,FALSE)),"",VLOOKUP($A48&amp;TEXT(G$45,"0"),RawData!$D$1:$P$436,13,FALSE))</f>
        <v>48</v>
      </c>
      <c r="H49" s="258">
        <f>IF(ISERROR(VLOOKUP($A48&amp;TEXT(H$45,"0"),RawData!$D$1:$P$436,13,FALSE)),"",VLOOKUP($A48&amp;TEXT(H$45,"0"),RawData!$D$1:$P$436,13,FALSE))</f>
        <v>44</v>
      </c>
      <c r="I49" s="258">
        <f>IF(ISERROR(VLOOKUP($A48&amp;TEXT(I$45,"0"),RawData!$D$1:$P$436,13,FALSE)),"",VLOOKUP($A48&amp;TEXT(I$45,"0"),RawData!$D$1:$P$436,13,FALSE))</f>
        <v>47</v>
      </c>
      <c r="J49" s="258">
        <f>IF(ISERROR(VLOOKUP($A48&amp;TEXT(J$45,"0"),RawData!$D$1:$P$436,13,FALSE)),"",VLOOKUP($A48&amp;TEXT(J$45,"0"),RawData!$D$1:$P$436,13,FALSE))</f>
        <v>48</v>
      </c>
      <c r="K49" s="258">
        <f>IF(ISERROR(VLOOKUP($A48&amp;TEXT(K$45,"0"),RawData!$D$1:$P$436,13,FALSE)),"",VLOOKUP($A48&amp;TEXT(K$45,"0"),RawData!$D$1:$P$436,13,FALSE))</f>
        <v>48</v>
      </c>
      <c r="L49" s="259">
        <f>IF(ISERROR(VLOOKUP($A48&amp;TEXT(L$45,"0"),RawData!$D$1:$P$436,13,FALSE)),"",VLOOKUP($A48&amp;TEXT(L$45,"0"),RawData!$D$1:$P$436,13,FALSE))</f>
        <v>40</v>
      </c>
      <c r="M49" s="765">
        <f>IF(ISERROR(VLOOKUP($A48&amp;TEXT(M$45,"0"),RawData!$D$1:$P$436,13,FALSE)),"",VLOOKUP($A48&amp;TEXT(M$45,"0"),RawData!$D$1:$P$436,13,FALSE))</f>
        <v>45</v>
      </c>
      <c r="N49" s="258" t="str">
        <f>IF(ISERROR(VLOOKUP($A48&amp;TEXT(N$45,"0"),RawData!$D$1:$P$436,13,FALSE)),"",VLOOKUP($A48&amp;TEXT(N$45,"0"),RawData!$D$1:$P$436,13,FALSE))</f>
        <v/>
      </c>
      <c r="O49" s="258" t="str">
        <f>IF(ISERROR(VLOOKUP($A48&amp;TEXT(O$45,"0"),RawData!$D$1:$P$436,13,FALSE)),"",VLOOKUP($A48&amp;TEXT(O$45,"0"),RawData!$D$1:$P$436,13,FALSE))</f>
        <v/>
      </c>
      <c r="P49" s="258" t="str">
        <f>IF(ISERROR(VLOOKUP($A48&amp;TEXT(P$45,"0"),RawData!$D$1:$P$436,13,FALSE)),"",VLOOKUP($A48&amp;TEXT(P$45,"0"),RawData!$D$1:$P$436,13,FALSE))</f>
        <v/>
      </c>
      <c r="Q49" s="258" t="str">
        <f>IF(ISERROR(VLOOKUP($A48&amp;TEXT(Q$45,"0"),RawData!$D$1:$P$436,13,FALSE)),"",VLOOKUP($A48&amp;TEXT(Q$45,"0"),RawData!$D$1:$P$436,13,FALSE))</f>
        <v/>
      </c>
      <c r="R49" s="258" t="str">
        <f>IF(ISERROR(VLOOKUP($A48&amp;TEXT(R$45,"0"),RawData!$D$1:$P$436,13,FALSE)),"",VLOOKUP($A48&amp;TEXT(R$45,"0"),RawData!$D$1:$P$436,13,FALSE))</f>
        <v/>
      </c>
      <c r="S49" s="258" t="str">
        <f>IF(ISERROR(VLOOKUP($A48&amp;TEXT(S$45,"0"),RawData!$D$1:$P$436,13,FALSE)),"",VLOOKUP($A48&amp;TEXT(S$45,"0"),RawData!$D$1:$P$436,13,FALSE))</f>
        <v/>
      </c>
      <c r="T49" s="258" t="str">
        <f>IF(ISERROR(VLOOKUP($A48&amp;TEXT(T$45,"0"),RawData!$D$1:$P$436,13,FALSE)),"",VLOOKUP($A48&amp;TEXT(T$45,"0"),RawData!$D$1:$P$436,13,FALSE))</f>
        <v/>
      </c>
      <c r="U49" s="258" t="str">
        <f>IF(ISERROR(VLOOKUP($A48&amp;TEXT(U$45,"0"),RawData!$D$1:$P$436,13,FALSE)),"",VLOOKUP($A48&amp;TEXT(U$45,"0"),RawData!$D$1:$P$436,13,FALSE))</f>
        <v/>
      </c>
      <c r="V49" s="258" t="str">
        <f>IF(ISERROR(VLOOKUP($A48&amp;TEXT(V$45,"0"),RawData!$D$1:$P$436,13,FALSE)),"",VLOOKUP($A48&amp;TEXT(V$45,"0"),RawData!$D$1:$P$436,13,FALSE))</f>
        <v/>
      </c>
      <c r="W49" s="977"/>
      <c r="X49" s="978"/>
      <c r="Y49" s="978"/>
      <c r="Z49" s="978"/>
      <c r="AA49" s="978"/>
      <c r="AB49" s="978"/>
      <c r="AC49" s="979"/>
      <c r="AD49" s="764">
        <f t="shared" ref="AD49:AT49" si="212">VLOOKUP($A48,$A$3:$AR$32,26+AD$45,FALSE)</f>
        <v>44.133333333333333</v>
      </c>
      <c r="AE49" s="764">
        <f t="shared" si="212"/>
        <v>45.4</v>
      </c>
      <c r="AF49" s="764">
        <f t="shared" si="212"/>
        <v>45.333333333333336</v>
      </c>
      <c r="AG49" s="764">
        <f t="shared" si="212"/>
        <v>45</v>
      </c>
      <c r="AH49" s="764">
        <f t="shared" si="212"/>
        <v>45.75</v>
      </c>
      <c r="AI49" s="764">
        <f t="shared" si="212"/>
        <v>46.2</v>
      </c>
      <c r="AJ49" s="764">
        <f t="shared" si="212"/>
        <v>45.166666666666664</v>
      </c>
      <c r="AK49" s="764">
        <f t="shared" si="212"/>
        <v>44.666666666666664</v>
      </c>
      <c r="AL49" s="764">
        <f t="shared" si="212"/>
        <v>0</v>
      </c>
      <c r="AM49" s="764">
        <f t="shared" si="212"/>
        <v>0</v>
      </c>
      <c r="AN49" s="764">
        <f t="shared" si="212"/>
        <v>0</v>
      </c>
      <c r="AO49" s="764">
        <f t="shared" si="212"/>
        <v>0</v>
      </c>
      <c r="AP49" s="764">
        <f t="shared" si="212"/>
        <v>0</v>
      </c>
      <c r="AQ49" s="764">
        <f t="shared" si="212"/>
        <v>0</v>
      </c>
      <c r="AR49" s="764">
        <f t="shared" si="212"/>
        <v>0</v>
      </c>
      <c r="AS49" s="764">
        <f t="shared" si="212"/>
        <v>0</v>
      </c>
      <c r="AT49" s="764">
        <f t="shared" si="212"/>
        <v>0</v>
      </c>
      <c r="AU49" s="764"/>
      <c r="AV49" s="212"/>
      <c r="CK49" s="11"/>
    </row>
    <row r="50" spans="1:92" ht="18" x14ac:dyDescent="0.2">
      <c r="A50" s="254" t="s">
        <v>129</v>
      </c>
      <c r="B50" s="252">
        <f t="array" ref="B50">STDEV(IF(F51:V51=0,"",F51:V51))</f>
        <v>2.5035688811888406</v>
      </c>
      <c r="C50" s="982">
        <f>SUM(F51:V51)/COUNTIF(F51:V51,"&gt;" &amp; 0)</f>
        <v>49.625</v>
      </c>
      <c r="D50" s="984">
        <f>COUNTIF(F51:V51, "&gt;=" &amp; C50)</f>
        <v>5</v>
      </c>
      <c r="E50" s="980">
        <f>COUNTIF(F51:V51, "&lt;" &amp; C50)</f>
        <v>3</v>
      </c>
      <c r="F50" s="307">
        <f t="shared" si="210"/>
        <v>0.625</v>
      </c>
      <c r="G50" s="306">
        <f t="shared" si="210"/>
        <v>-2.375</v>
      </c>
      <c r="H50" s="306">
        <f t="shared" si="210"/>
        <v>-2.375</v>
      </c>
      <c r="I50" s="306">
        <f t="shared" si="210"/>
        <v>-2.375</v>
      </c>
      <c r="J50" s="306">
        <f t="shared" si="210"/>
        <v>3.625</v>
      </c>
      <c r="K50" s="306">
        <f t="shared" si="210"/>
        <v>3.625</v>
      </c>
      <c r="L50" s="308">
        <f t="shared" si="210"/>
        <v>-0.375</v>
      </c>
      <c r="M50" s="307">
        <f t="shared" si="210"/>
        <v>-0.375</v>
      </c>
      <c r="N50" s="306" t="e">
        <f t="shared" si="210"/>
        <v>#VALUE!</v>
      </c>
      <c r="O50" s="306" t="e">
        <f t="shared" si="210"/>
        <v>#VALUE!</v>
      </c>
      <c r="P50" s="306" t="e">
        <f t="shared" si="210"/>
        <v>#VALUE!</v>
      </c>
      <c r="Q50" s="306" t="e">
        <f t="shared" si="210"/>
        <v>#VALUE!</v>
      </c>
      <c r="R50" s="306" t="e">
        <f t="shared" si="210"/>
        <v>#VALUE!</v>
      </c>
      <c r="S50" s="306" t="e">
        <f t="shared" si="210"/>
        <v>#VALUE!</v>
      </c>
      <c r="T50" s="306" t="e">
        <f t="shared" si="210"/>
        <v>#VALUE!</v>
      </c>
      <c r="U50" s="306" t="e">
        <f t="shared" si="210"/>
        <v>#VALUE!</v>
      </c>
      <c r="V50" s="306" t="e">
        <f t="shared" si="210"/>
        <v>#VALUE!</v>
      </c>
      <c r="W50" s="974"/>
      <c r="X50" s="975"/>
      <c r="Y50" s="975"/>
      <c r="Z50" s="975"/>
      <c r="AA50" s="975"/>
      <c r="AB50" s="975"/>
      <c r="AC50" s="976"/>
      <c r="AD50" s="598"/>
      <c r="AE50" s="598"/>
      <c r="AF50" s="598"/>
      <c r="AG50" s="598"/>
      <c r="AH50" s="598"/>
      <c r="AI50" s="598"/>
      <c r="AJ50" s="598"/>
      <c r="AK50" s="598"/>
      <c r="AL50" s="598"/>
      <c r="AM50" s="598"/>
      <c r="AN50" s="598"/>
      <c r="AO50" s="598"/>
      <c r="AP50" s="598"/>
      <c r="AQ50" s="598"/>
      <c r="AR50" s="764"/>
      <c r="AS50" s="764"/>
      <c r="AT50" s="764"/>
      <c r="AU50" s="764"/>
      <c r="AV50" s="212"/>
      <c r="CK50" s="11"/>
    </row>
    <row r="51" spans="1:92" ht="13.5" thickBot="1" x14ac:dyDescent="0.25">
      <c r="A51" s="255"/>
      <c r="B51" s="253"/>
      <c r="C51" s="983"/>
      <c r="D51" s="985"/>
      <c r="E51" s="981"/>
      <c r="F51" s="765">
        <f>IF(ISERROR(VLOOKUP($A50&amp;TEXT(F$45,"0"),RawData!$D$1:$P$436,13,FALSE)),"",VLOOKUP($A50&amp;TEXT(F$45,"0"),RawData!$D$1:$P$436,13,FALSE))</f>
        <v>49</v>
      </c>
      <c r="G51" s="258">
        <f>IF(ISERROR(VLOOKUP($A50&amp;TEXT(G$45,"0"),RawData!$D$1:$P$436,13,FALSE)),"",VLOOKUP($A50&amp;TEXT(G$45,"0"),RawData!$D$1:$P$436,13,FALSE))</f>
        <v>52</v>
      </c>
      <c r="H51" s="258">
        <f>IF(ISERROR(VLOOKUP($A50&amp;TEXT(H$45,"0"),RawData!$D$1:$P$436,13,FALSE)),"",VLOOKUP($A50&amp;TEXT(H$45,"0"),RawData!$D$1:$P$436,13,FALSE))</f>
        <v>52</v>
      </c>
      <c r="I51" s="258">
        <f>IF(ISERROR(VLOOKUP($A50&amp;TEXT(I$45,"0"),RawData!$D$1:$P$436,13,FALSE)),"",VLOOKUP($A50&amp;TEXT(I$45,"0"),RawData!$D$1:$P$436,13,FALSE))</f>
        <v>52</v>
      </c>
      <c r="J51" s="258">
        <f>IF(ISERROR(VLOOKUP($A50&amp;TEXT(J$45,"0"),RawData!$D$1:$P$436,13,FALSE)),"",VLOOKUP($A50&amp;TEXT(J$45,"0"),RawData!$D$1:$P$436,13,FALSE))</f>
        <v>46</v>
      </c>
      <c r="K51" s="258">
        <f>IF(ISERROR(VLOOKUP($A50&amp;TEXT(K$45,"0"),RawData!$D$1:$P$436,13,FALSE)),"",VLOOKUP($A50&amp;TEXT(K$45,"0"),RawData!$D$1:$P$436,13,FALSE))</f>
        <v>46</v>
      </c>
      <c r="L51" s="259">
        <f>IF(ISERROR(VLOOKUP($A50&amp;TEXT(L$45,"0"),RawData!$D$1:$P$436,13,FALSE)),"",VLOOKUP($A50&amp;TEXT(L$45,"0"),RawData!$D$1:$P$436,13,FALSE))</f>
        <v>50</v>
      </c>
      <c r="M51" s="765">
        <f>IF(ISERROR(VLOOKUP($A50&amp;TEXT(M$45,"0"),RawData!$D$1:$P$436,13,FALSE)),"",VLOOKUP($A50&amp;TEXT(M$45,"0"),RawData!$D$1:$P$436,13,FALSE))</f>
        <v>50</v>
      </c>
      <c r="N51" s="258" t="str">
        <f>IF(ISERROR(VLOOKUP($A50&amp;TEXT(N$45,"0"),RawData!$D$1:$P$436,13,FALSE)),"",VLOOKUP($A50&amp;TEXT(N$45,"0"),RawData!$D$1:$P$436,13,FALSE))</f>
        <v/>
      </c>
      <c r="O51" s="258" t="str">
        <f>IF(ISERROR(VLOOKUP($A50&amp;TEXT(O$45,"0"),RawData!$D$1:$P$436,13,FALSE)),"",VLOOKUP($A50&amp;TEXT(O$45,"0"),RawData!$D$1:$P$436,13,FALSE))</f>
        <v/>
      </c>
      <c r="P51" s="258" t="str">
        <f>IF(ISERROR(VLOOKUP($A50&amp;TEXT(P$45,"0"),RawData!$D$1:$P$436,13,FALSE)),"",VLOOKUP($A50&amp;TEXT(P$45,"0"),RawData!$D$1:$P$436,13,FALSE))</f>
        <v/>
      </c>
      <c r="Q51" s="258" t="str">
        <f>IF(ISERROR(VLOOKUP($A50&amp;TEXT(Q$45,"0"),RawData!$D$1:$P$436,13,FALSE)),"",VLOOKUP($A50&amp;TEXT(Q$45,"0"),RawData!$D$1:$P$436,13,FALSE))</f>
        <v/>
      </c>
      <c r="R51" s="258" t="str">
        <f>IF(ISERROR(VLOOKUP($A50&amp;TEXT(R$45,"0"),RawData!$D$1:$P$436,13,FALSE)),"",VLOOKUP($A50&amp;TEXT(R$45,"0"),RawData!$D$1:$P$436,13,FALSE))</f>
        <v/>
      </c>
      <c r="S51" s="258" t="str">
        <f>IF(ISERROR(VLOOKUP($A50&amp;TEXT(S$45,"0"),RawData!$D$1:$P$436,13,FALSE)),"",VLOOKUP($A50&amp;TEXT(S$45,"0"),RawData!$D$1:$P$436,13,FALSE))</f>
        <v/>
      </c>
      <c r="T51" s="258" t="str">
        <f>IF(ISERROR(VLOOKUP($A50&amp;TEXT(T$45,"0"),RawData!$D$1:$P$436,13,FALSE)),"",VLOOKUP($A50&amp;TEXT(T$45,"0"),RawData!$D$1:$P$436,13,FALSE))</f>
        <v/>
      </c>
      <c r="U51" s="258" t="str">
        <f>IF(ISERROR(VLOOKUP($A50&amp;TEXT(U$45,"0"),RawData!$D$1:$P$436,13,FALSE)),"",VLOOKUP($A50&amp;TEXT(U$45,"0"),RawData!$D$1:$P$436,13,FALSE))</f>
        <v/>
      </c>
      <c r="V51" s="258" t="str">
        <f>IF(ISERROR(VLOOKUP($A50&amp;TEXT(V$45,"0"),RawData!$D$1:$P$436,13,FALSE)),"",VLOOKUP($A50&amp;TEXT(V$45,"0"),RawData!$D$1:$P$436,13,FALSE))</f>
        <v/>
      </c>
      <c r="W51" s="977"/>
      <c r="X51" s="978"/>
      <c r="Y51" s="978"/>
      <c r="Z51" s="978"/>
      <c r="AA51" s="978"/>
      <c r="AB51" s="978"/>
      <c r="AC51" s="979"/>
      <c r="AD51" s="764">
        <f t="shared" ref="AD51:AT51" si="213">VLOOKUP($A50,$A$3:$AR$32,26+AD$45,FALSE)</f>
        <v>47.102564102564109</v>
      </c>
      <c r="AE51" s="764">
        <f t="shared" si="213"/>
        <v>49.051282051282051</v>
      </c>
      <c r="AF51" s="764">
        <f t="shared" si="213"/>
        <v>51</v>
      </c>
      <c r="AG51" s="764">
        <f t="shared" si="213"/>
        <v>51</v>
      </c>
      <c r="AH51" s="764">
        <f t="shared" si="213"/>
        <v>49.75</v>
      </c>
      <c r="AI51" s="764">
        <f t="shared" si="213"/>
        <v>49</v>
      </c>
      <c r="AJ51" s="764">
        <f t="shared" si="213"/>
        <v>49.166666666666664</v>
      </c>
      <c r="AK51" s="764">
        <f t="shared" si="213"/>
        <v>48.833333333333336</v>
      </c>
      <c r="AL51" s="764">
        <f t="shared" si="213"/>
        <v>0</v>
      </c>
      <c r="AM51" s="764">
        <f t="shared" si="213"/>
        <v>0</v>
      </c>
      <c r="AN51" s="764">
        <f t="shared" si="213"/>
        <v>0</v>
      </c>
      <c r="AO51" s="764">
        <f t="shared" si="213"/>
        <v>0</v>
      </c>
      <c r="AP51" s="764">
        <f t="shared" si="213"/>
        <v>0</v>
      </c>
      <c r="AQ51" s="764">
        <f t="shared" si="213"/>
        <v>0</v>
      </c>
      <c r="AR51" s="764">
        <f t="shared" si="213"/>
        <v>0</v>
      </c>
      <c r="AS51" s="764">
        <f t="shared" si="213"/>
        <v>0</v>
      </c>
      <c r="AT51" s="764">
        <f t="shared" si="213"/>
        <v>0</v>
      </c>
      <c r="AU51" s="764"/>
      <c r="AV51" s="212"/>
      <c r="CK51" s="11"/>
    </row>
    <row r="52" spans="1:92" ht="18" x14ac:dyDescent="0.2">
      <c r="A52" s="254" t="s">
        <v>34</v>
      </c>
      <c r="B52" s="252">
        <f t="array" ref="B52">STDEV(IF(F53:V53=0,"",F53:V53))</f>
        <v>3.3594217189442417</v>
      </c>
      <c r="C52" s="982">
        <f>SUM(F53:V53)/COUNTIF(F53:V53,"&gt;" &amp; 0)</f>
        <v>46.571428571428569</v>
      </c>
      <c r="D52" s="984">
        <f>COUNTIF(F53:V53, "&gt;=" &amp; C52)</f>
        <v>3</v>
      </c>
      <c r="E52" s="980">
        <f>COUNTIF(F53:V53, "&lt;" &amp; C52)</f>
        <v>4</v>
      </c>
      <c r="F52" s="307">
        <f t="shared" si="210"/>
        <v>4.5714285714285694</v>
      </c>
      <c r="G52" s="306">
        <f t="shared" si="210"/>
        <v>-0.4285714285714306</v>
      </c>
      <c r="H52" s="306" t="e">
        <f t="shared" si="210"/>
        <v>#VALUE!</v>
      </c>
      <c r="I52" s="306">
        <f t="shared" si="210"/>
        <v>1.5714285714285694</v>
      </c>
      <c r="J52" s="306">
        <f t="shared" si="210"/>
        <v>-4.4285714285714306</v>
      </c>
      <c r="K52" s="306">
        <f t="shared" si="210"/>
        <v>1.5714285714285694</v>
      </c>
      <c r="L52" s="308">
        <f t="shared" si="210"/>
        <v>-4.4285714285714306</v>
      </c>
      <c r="M52" s="307">
        <f t="shared" si="210"/>
        <v>1.5714285714285694</v>
      </c>
      <c r="N52" s="306" t="e">
        <f t="shared" si="210"/>
        <v>#VALUE!</v>
      </c>
      <c r="O52" s="306" t="e">
        <f t="shared" si="210"/>
        <v>#VALUE!</v>
      </c>
      <c r="P52" s="306" t="e">
        <f t="shared" si="210"/>
        <v>#VALUE!</v>
      </c>
      <c r="Q52" s="306" t="e">
        <f t="shared" si="210"/>
        <v>#VALUE!</v>
      </c>
      <c r="R52" s="306" t="e">
        <f t="shared" si="210"/>
        <v>#VALUE!</v>
      </c>
      <c r="S52" s="306" t="e">
        <f t="shared" si="210"/>
        <v>#VALUE!</v>
      </c>
      <c r="T52" s="306" t="e">
        <f t="shared" si="210"/>
        <v>#VALUE!</v>
      </c>
      <c r="U52" s="306" t="e">
        <f t="shared" si="210"/>
        <v>#VALUE!</v>
      </c>
      <c r="V52" s="306" t="e">
        <f t="shared" si="210"/>
        <v>#VALUE!</v>
      </c>
      <c r="W52" s="974"/>
      <c r="X52" s="975"/>
      <c r="Y52" s="975"/>
      <c r="Z52" s="975"/>
      <c r="AA52" s="975"/>
      <c r="AB52" s="975"/>
      <c r="AC52" s="976"/>
      <c r="AD52" s="598"/>
      <c r="AE52" s="598"/>
      <c r="AF52" s="598"/>
      <c r="AG52" s="598"/>
      <c r="AH52" s="598"/>
      <c r="AI52" s="598"/>
      <c r="AJ52" s="598"/>
      <c r="AK52" s="598"/>
      <c r="AL52" s="598"/>
      <c r="AM52" s="598"/>
      <c r="AN52" s="598"/>
      <c r="AO52" s="598"/>
      <c r="AP52" s="598"/>
      <c r="AQ52" s="598"/>
      <c r="AR52" s="764"/>
      <c r="AS52" s="764"/>
      <c r="AT52" s="764"/>
      <c r="AU52" s="764"/>
      <c r="AV52" s="212"/>
      <c r="AW52" s="598"/>
      <c r="AX52" s="598"/>
      <c r="AY52" s="598"/>
      <c r="AZ52" s="598"/>
      <c r="BA52" s="598"/>
      <c r="BB52" s="598"/>
      <c r="BC52" s="598"/>
      <c r="BD52" s="598"/>
      <c r="BE52" s="598"/>
      <c r="BF52" s="598"/>
      <c r="BG52" s="598"/>
      <c r="BH52" s="598"/>
      <c r="BI52" s="598"/>
      <c r="BJ52" s="598"/>
      <c r="BK52" s="598"/>
      <c r="BL52" s="598"/>
      <c r="BM52" s="598"/>
      <c r="BN52" s="598"/>
      <c r="BO52" s="598"/>
      <c r="BP52" s="598"/>
      <c r="BQ52" s="598"/>
      <c r="BR52" s="598"/>
      <c r="BS52" s="598"/>
      <c r="BT52" s="598"/>
      <c r="BU52" s="598"/>
      <c r="BV52" s="598"/>
      <c r="BW52" s="598"/>
      <c r="BX52" s="598"/>
      <c r="BY52" s="598"/>
      <c r="BZ52" s="598"/>
      <c r="CA52" s="598"/>
      <c r="CB52" s="598"/>
      <c r="CC52" s="598"/>
      <c r="CD52" s="598"/>
      <c r="CE52" s="598"/>
      <c r="CF52" s="598"/>
      <c r="CG52" s="598"/>
      <c r="CH52" s="598"/>
      <c r="CI52" s="598"/>
      <c r="CJ52" s="598"/>
      <c r="CK52" s="598"/>
      <c r="CL52" s="598"/>
    </row>
    <row r="53" spans="1:92" ht="13.5" thickBot="1" x14ac:dyDescent="0.25">
      <c r="A53" s="255"/>
      <c r="B53" s="253"/>
      <c r="C53" s="983"/>
      <c r="D53" s="985"/>
      <c r="E53" s="981"/>
      <c r="F53" s="765">
        <f>IF(ISERROR(VLOOKUP($A52&amp;TEXT(F$45,"0"),RawData!$D$1:$P$436,13,FALSE)),"",VLOOKUP($A52&amp;TEXT(F$45,"0"),RawData!$D$1:$P$436,13,FALSE))</f>
        <v>42</v>
      </c>
      <c r="G53" s="258">
        <f>IF(ISERROR(VLOOKUP($A52&amp;TEXT(G$45,"0"),RawData!$D$1:$P$436,13,FALSE)),"",VLOOKUP($A52&amp;TEXT(G$45,"0"),RawData!$D$1:$P$436,13,FALSE))</f>
        <v>47</v>
      </c>
      <c r="H53" s="258" t="str">
        <f>IF(ISERROR(VLOOKUP($A52&amp;TEXT(H$45,"0"),RawData!$D$1:$P$436,13,FALSE)),"",VLOOKUP($A52&amp;TEXT(H$45,"0"),RawData!$D$1:$P$436,13,FALSE))</f>
        <v/>
      </c>
      <c r="I53" s="258">
        <f>IF(ISERROR(VLOOKUP($A52&amp;TEXT(I$45,"0"),RawData!$D$1:$P$436,13,FALSE)),"",VLOOKUP($A52&amp;TEXT(I$45,"0"),RawData!$D$1:$P$436,13,FALSE))</f>
        <v>45</v>
      </c>
      <c r="J53" s="258">
        <f>IF(ISERROR(VLOOKUP($A52&amp;TEXT(J$45,"0"),RawData!$D$1:$P$436,13,FALSE)),"",VLOOKUP($A52&amp;TEXT(J$45,"0"),RawData!$D$1:$P$436,13,FALSE))</f>
        <v>51</v>
      </c>
      <c r="K53" s="258">
        <f>IF(ISERROR(VLOOKUP($A52&amp;TEXT(K$45,"0"),RawData!$D$1:$P$436,13,FALSE)),"",VLOOKUP($A52&amp;TEXT(K$45,"0"),RawData!$D$1:$P$436,13,FALSE))</f>
        <v>45</v>
      </c>
      <c r="L53" s="259">
        <f>IF(ISERROR(VLOOKUP($A52&amp;TEXT(L$45,"0"),RawData!$D$1:$P$436,13,FALSE)),"",VLOOKUP($A52&amp;TEXT(L$45,"0"),RawData!$D$1:$P$436,13,FALSE))</f>
        <v>51</v>
      </c>
      <c r="M53" s="765">
        <f>IF(ISERROR(VLOOKUP($A52&amp;TEXT(M$45,"0"),RawData!$D$1:$P$436,13,FALSE)),"",VLOOKUP($A52&amp;TEXT(M$45,"0"),RawData!$D$1:$P$436,13,FALSE))</f>
        <v>45</v>
      </c>
      <c r="N53" s="258" t="str">
        <f>IF(ISERROR(VLOOKUP($A52&amp;TEXT(N$45,"0"),RawData!$D$1:$P$436,13,FALSE)),"",VLOOKUP($A52&amp;TEXT(N$45,"0"),RawData!$D$1:$P$436,13,FALSE))</f>
        <v/>
      </c>
      <c r="O53" s="258" t="str">
        <f>IF(ISERROR(VLOOKUP($A52&amp;TEXT(O$45,"0"),RawData!$D$1:$P$436,13,FALSE)),"",VLOOKUP($A52&amp;TEXT(O$45,"0"),RawData!$D$1:$P$436,13,FALSE))</f>
        <v/>
      </c>
      <c r="P53" s="258" t="str">
        <f>IF(ISERROR(VLOOKUP($A52&amp;TEXT(P$45,"0"),RawData!$D$1:$P$436,13,FALSE)),"",VLOOKUP($A52&amp;TEXT(P$45,"0"),RawData!$D$1:$P$436,13,FALSE))</f>
        <v/>
      </c>
      <c r="Q53" s="258" t="str">
        <f>IF(ISERROR(VLOOKUP($A52&amp;TEXT(Q$45,"0"),RawData!$D$1:$P$436,13,FALSE)),"",VLOOKUP($A52&amp;TEXT(Q$45,"0"),RawData!$D$1:$P$436,13,FALSE))</f>
        <v/>
      </c>
      <c r="R53" s="258" t="str">
        <f>IF(ISERROR(VLOOKUP($A52&amp;TEXT(R$45,"0"),RawData!$D$1:$P$436,13,FALSE)),"",VLOOKUP($A52&amp;TEXT(R$45,"0"),RawData!$D$1:$P$436,13,FALSE))</f>
        <v/>
      </c>
      <c r="S53" s="258" t="str">
        <f>IF(ISERROR(VLOOKUP($A52&amp;TEXT(S$45,"0"),RawData!$D$1:$P$436,13,FALSE)),"",VLOOKUP($A52&amp;TEXT(S$45,"0"),RawData!$D$1:$P$436,13,FALSE))</f>
        <v/>
      </c>
      <c r="T53" s="258" t="str">
        <f>IF(ISERROR(VLOOKUP($A52&amp;TEXT(T$45,"0"),RawData!$D$1:$P$436,13,FALSE)),"",VLOOKUP($A52&amp;TEXT(T$45,"0"),RawData!$D$1:$P$436,13,FALSE))</f>
        <v/>
      </c>
      <c r="U53" s="258" t="str">
        <f>IF(ISERROR(VLOOKUP($A52&amp;TEXT(U$45,"0"),RawData!$D$1:$P$436,13,FALSE)),"",VLOOKUP($A52&amp;TEXT(U$45,"0"),RawData!$D$1:$P$436,13,FALSE))</f>
        <v/>
      </c>
      <c r="V53" s="258" t="str">
        <f>IF(ISERROR(VLOOKUP($A52&amp;TEXT(V$45,"0"),RawData!$D$1:$P$436,13,FALSE)),"",VLOOKUP($A52&amp;TEXT(V$45,"0"),RawData!$D$1:$P$436,13,FALSE))</f>
        <v/>
      </c>
      <c r="W53" s="977"/>
      <c r="X53" s="978"/>
      <c r="Y53" s="978"/>
      <c r="Z53" s="978"/>
      <c r="AA53" s="978"/>
      <c r="AB53" s="978"/>
      <c r="AC53" s="979"/>
      <c r="AD53" s="764">
        <f t="shared" ref="AD53:AT53" si="214">VLOOKUP($A52,$A$3:$AR$32,26+AD$45,FALSE)</f>
        <v>44.051282051282051</v>
      </c>
      <c r="AE53" s="764">
        <f t="shared" si="214"/>
        <v>44.692307692307701</v>
      </c>
      <c r="AF53" s="764">
        <f t="shared" si="214"/>
        <v>44.692307692307701</v>
      </c>
      <c r="AG53" s="764">
        <f t="shared" si="214"/>
        <v>44.666666666666664</v>
      </c>
      <c r="AH53" s="764">
        <f t="shared" si="214"/>
        <v>44.666666666666664</v>
      </c>
      <c r="AI53" s="764">
        <f t="shared" si="214"/>
        <v>44.75</v>
      </c>
      <c r="AJ53" s="764">
        <f t="shared" si="214"/>
        <v>46</v>
      </c>
      <c r="AK53" s="764">
        <f t="shared" si="214"/>
        <v>45.833333333333336</v>
      </c>
      <c r="AL53" s="764">
        <f t="shared" si="214"/>
        <v>0</v>
      </c>
      <c r="AM53" s="764">
        <f t="shared" si="214"/>
        <v>0</v>
      </c>
      <c r="AN53" s="764">
        <f t="shared" si="214"/>
        <v>0</v>
      </c>
      <c r="AO53" s="764">
        <f t="shared" si="214"/>
        <v>0</v>
      </c>
      <c r="AP53" s="764">
        <f t="shared" si="214"/>
        <v>0</v>
      </c>
      <c r="AQ53" s="764">
        <f t="shared" si="214"/>
        <v>0</v>
      </c>
      <c r="AR53" s="764">
        <f t="shared" si="214"/>
        <v>0</v>
      </c>
      <c r="AS53" s="764">
        <f t="shared" si="214"/>
        <v>0</v>
      </c>
      <c r="AT53" s="764">
        <f t="shared" si="214"/>
        <v>0</v>
      </c>
      <c r="AU53" s="764"/>
      <c r="AV53" s="212"/>
      <c r="AW53" s="598"/>
      <c r="AX53" s="598"/>
      <c r="AY53" s="598"/>
      <c r="AZ53" s="598"/>
      <c r="BA53" s="598"/>
      <c r="BB53" s="598"/>
      <c r="BC53" s="598"/>
      <c r="BD53" s="598"/>
      <c r="BE53" s="598"/>
      <c r="BF53" s="598"/>
      <c r="BG53" s="598"/>
      <c r="BH53" s="598"/>
      <c r="BI53" s="598"/>
      <c r="BJ53" s="598"/>
      <c r="BK53" s="598"/>
      <c r="BL53" s="598"/>
      <c r="BM53" s="598"/>
      <c r="BN53" s="598"/>
      <c r="BO53" s="598"/>
      <c r="BP53" s="598"/>
      <c r="BQ53" s="598"/>
      <c r="BR53" s="598"/>
      <c r="BS53" s="598"/>
      <c r="BT53" s="598"/>
      <c r="BU53" s="598"/>
      <c r="BV53" s="598"/>
      <c r="BW53" s="598"/>
      <c r="BX53" s="598"/>
      <c r="BY53" s="598"/>
      <c r="BZ53" s="598"/>
      <c r="CA53" s="598"/>
      <c r="CB53" s="598"/>
      <c r="CC53" s="598"/>
      <c r="CD53" s="598"/>
      <c r="CE53" s="598"/>
      <c r="CF53" s="598"/>
      <c r="CG53" s="598"/>
      <c r="CH53" s="598"/>
      <c r="CI53" s="598"/>
      <c r="CJ53" s="598"/>
      <c r="CK53" s="11"/>
    </row>
    <row r="54" spans="1:92" ht="18" x14ac:dyDescent="0.2">
      <c r="A54" s="254" t="s">
        <v>131</v>
      </c>
      <c r="B54" s="252">
        <f t="array" ref="B54">STDEV(IF(F55:V55=0,"",F55:V55))</f>
        <v>3.2710854467592259</v>
      </c>
      <c r="C54" s="982">
        <f>SUM(F55:V55)/COUNTIF(F55:V55,"&gt;" &amp; 0)</f>
        <v>44.8</v>
      </c>
      <c r="D54" s="984">
        <f>COUNTIF(F55:V55, "&gt;=" &amp; C54)</f>
        <v>3</v>
      </c>
      <c r="E54" s="980">
        <f>COUNTIF(F55:V55, "&lt;" &amp; C54)</f>
        <v>2</v>
      </c>
      <c r="F54" s="307">
        <f t="shared" si="210"/>
        <v>-1.2000000000000028</v>
      </c>
      <c r="G54" s="306">
        <f t="shared" si="210"/>
        <v>-4.2000000000000028</v>
      </c>
      <c r="H54" s="306" t="e">
        <f t="shared" si="210"/>
        <v>#VALUE!</v>
      </c>
      <c r="I54" s="306">
        <f t="shared" si="210"/>
        <v>-0.20000000000000284</v>
      </c>
      <c r="J54" s="306" t="e">
        <f t="shared" si="210"/>
        <v>#VALUE!</v>
      </c>
      <c r="K54" s="306">
        <f t="shared" si="210"/>
        <v>0.79999999999999716</v>
      </c>
      <c r="L54" s="308" t="e">
        <f t="shared" si="210"/>
        <v>#VALUE!</v>
      </c>
      <c r="M54" s="307">
        <f t="shared" si="210"/>
        <v>4.7999999999999972</v>
      </c>
      <c r="N54" s="306" t="e">
        <f t="shared" si="210"/>
        <v>#VALUE!</v>
      </c>
      <c r="O54" s="306" t="e">
        <f t="shared" si="210"/>
        <v>#VALUE!</v>
      </c>
      <c r="P54" s="306" t="e">
        <f t="shared" si="210"/>
        <v>#VALUE!</v>
      </c>
      <c r="Q54" s="306" t="e">
        <f t="shared" si="210"/>
        <v>#VALUE!</v>
      </c>
      <c r="R54" s="306" t="e">
        <f t="shared" si="210"/>
        <v>#VALUE!</v>
      </c>
      <c r="S54" s="306" t="e">
        <f t="shared" si="210"/>
        <v>#VALUE!</v>
      </c>
      <c r="T54" s="306" t="e">
        <f t="shared" si="210"/>
        <v>#VALUE!</v>
      </c>
      <c r="U54" s="306" t="e">
        <f t="shared" si="210"/>
        <v>#VALUE!</v>
      </c>
      <c r="V54" s="306" t="e">
        <f t="shared" si="210"/>
        <v>#VALUE!</v>
      </c>
      <c r="W54" s="974"/>
      <c r="X54" s="975"/>
      <c r="Y54" s="975"/>
      <c r="Z54" s="975"/>
      <c r="AA54" s="975"/>
      <c r="AB54" s="975"/>
      <c r="AC54" s="976"/>
      <c r="AD54" s="598"/>
      <c r="AE54" s="598"/>
      <c r="AF54" s="598"/>
      <c r="AG54" s="598"/>
      <c r="AH54" s="598"/>
      <c r="AI54" s="598"/>
      <c r="AJ54" s="598"/>
      <c r="AK54" s="598"/>
      <c r="AL54" s="598"/>
      <c r="AM54" s="598"/>
      <c r="AN54" s="598"/>
      <c r="AO54" s="598"/>
      <c r="AP54" s="598"/>
      <c r="AQ54" s="598"/>
      <c r="AR54" s="764"/>
      <c r="AS54" s="764"/>
      <c r="AT54" s="764"/>
      <c r="AU54" s="764"/>
      <c r="AV54" s="212"/>
      <c r="AW54" s="598"/>
      <c r="AX54" s="598"/>
      <c r="AY54" s="598"/>
      <c r="AZ54" s="598"/>
      <c r="BA54" s="598"/>
      <c r="BB54" s="598"/>
      <c r="BC54" s="598"/>
      <c r="BD54" s="598"/>
      <c r="BE54" s="598"/>
      <c r="BF54" s="598"/>
      <c r="BG54" s="598"/>
      <c r="BH54" s="598"/>
      <c r="BI54" s="598"/>
      <c r="BJ54" s="598"/>
      <c r="BK54" s="598"/>
      <c r="BL54" s="598"/>
      <c r="BM54" s="598"/>
      <c r="BN54" s="598"/>
      <c r="BO54" s="598"/>
      <c r="BP54" s="598"/>
      <c r="BQ54" s="598"/>
      <c r="BR54" s="598"/>
      <c r="BS54" s="598"/>
      <c r="BT54" s="598"/>
      <c r="BU54" s="598"/>
      <c r="BV54" s="598"/>
      <c r="BW54" s="598"/>
      <c r="BX54" s="598"/>
      <c r="BY54" s="598"/>
      <c r="BZ54" s="598"/>
      <c r="CA54" s="598"/>
      <c r="CB54" s="598"/>
      <c r="CC54" s="598"/>
      <c r="CD54" s="598"/>
      <c r="CE54" s="598"/>
      <c r="CF54" s="598"/>
      <c r="CG54" s="598"/>
      <c r="CH54" s="598"/>
      <c r="CI54" s="598"/>
      <c r="CJ54" s="598"/>
      <c r="CK54" s="11"/>
    </row>
    <row r="55" spans="1:92" ht="13.5" thickBot="1" x14ac:dyDescent="0.25">
      <c r="A55" s="255"/>
      <c r="B55" s="253"/>
      <c r="C55" s="983"/>
      <c r="D55" s="985"/>
      <c r="E55" s="981"/>
      <c r="F55" s="765">
        <f>IF(ISERROR(VLOOKUP($A54&amp;TEXT(F$45,"0"),RawData!$D$1:$P$436,13,FALSE)),"",VLOOKUP($A54&amp;TEXT(F$45,"0"),RawData!$D$1:$P$436,13,FALSE))</f>
        <v>46</v>
      </c>
      <c r="G55" s="258">
        <f>IF(ISERROR(VLOOKUP($A54&amp;TEXT(G$45,"0"),RawData!$D$1:$P$436,13,FALSE)),"",VLOOKUP($A54&amp;TEXT(G$45,"0"),RawData!$D$1:$P$436,13,FALSE))</f>
        <v>49</v>
      </c>
      <c r="H55" s="258" t="str">
        <f>IF(ISERROR(VLOOKUP($A54&amp;TEXT(H$45,"0"),RawData!$D$1:$P$436,13,FALSE)),"",VLOOKUP($A54&amp;TEXT(H$45,"0"),RawData!$D$1:$P$436,13,FALSE))</f>
        <v/>
      </c>
      <c r="I55" s="258">
        <f>IF(ISERROR(VLOOKUP($A54&amp;TEXT(I$45,"0"),RawData!$D$1:$P$436,13,FALSE)),"",VLOOKUP($A54&amp;TEXT(I$45,"0"),RawData!$D$1:$P$436,13,FALSE))</f>
        <v>45</v>
      </c>
      <c r="J55" s="258" t="str">
        <f>IF(ISERROR(VLOOKUP($A54&amp;TEXT(J$45,"0"),RawData!$D$1:$P$436,13,FALSE)),"",VLOOKUP($A54&amp;TEXT(J$45,"0"),RawData!$D$1:$P$436,13,FALSE))</f>
        <v/>
      </c>
      <c r="K55" s="258">
        <f>IF(ISERROR(VLOOKUP($A54&amp;TEXT(K$45,"0"),RawData!$D$1:$P$436,13,FALSE)),"",VLOOKUP($A54&amp;TEXT(K$45,"0"),RawData!$D$1:$P$436,13,FALSE))</f>
        <v>44</v>
      </c>
      <c r="L55" s="259" t="str">
        <f>IF(ISERROR(VLOOKUP($A54&amp;TEXT(L$45,"0"),RawData!$D$1:$P$436,13,FALSE)),"",VLOOKUP($A54&amp;TEXT(L$45,"0"),RawData!$D$1:$P$436,13,FALSE))</f>
        <v/>
      </c>
      <c r="M55" s="765">
        <f>IF(ISERROR(VLOOKUP($A54&amp;TEXT(M$45,"0"),RawData!$D$1:$P$436,13,FALSE)),"",VLOOKUP($A54&amp;TEXT(M$45,"0"),RawData!$D$1:$P$436,13,FALSE))</f>
        <v>40</v>
      </c>
      <c r="N55" s="258" t="str">
        <f>IF(ISERROR(VLOOKUP($A54&amp;TEXT(N$45,"0"),RawData!$D$1:$P$436,13,FALSE)),"",VLOOKUP($A54&amp;TEXT(N$45,"0"),RawData!$D$1:$P$436,13,FALSE))</f>
        <v/>
      </c>
      <c r="O55" s="258" t="str">
        <f>IF(ISERROR(VLOOKUP($A54&amp;TEXT(O$45,"0"),RawData!$D$1:$P$436,13,FALSE)),"",VLOOKUP($A54&amp;TEXT(O$45,"0"),RawData!$D$1:$P$436,13,FALSE))</f>
        <v/>
      </c>
      <c r="P55" s="258" t="str">
        <f>IF(ISERROR(VLOOKUP($A54&amp;TEXT(P$45,"0"),RawData!$D$1:$P$436,13,FALSE)),"",VLOOKUP($A54&amp;TEXT(P$45,"0"),RawData!$D$1:$P$436,13,FALSE))</f>
        <v/>
      </c>
      <c r="Q55" s="258" t="str">
        <f>IF(ISERROR(VLOOKUP($A54&amp;TEXT(Q$45,"0"),RawData!$D$1:$P$436,13,FALSE)),"",VLOOKUP($A54&amp;TEXT(Q$45,"0"),RawData!$D$1:$P$436,13,FALSE))</f>
        <v/>
      </c>
      <c r="R55" s="258" t="str">
        <f>IF(ISERROR(VLOOKUP($A54&amp;TEXT(R$45,"0"),RawData!$D$1:$P$436,13,FALSE)),"",VLOOKUP($A54&amp;TEXT(R$45,"0"),RawData!$D$1:$P$436,13,FALSE))</f>
        <v/>
      </c>
      <c r="S55" s="258" t="str">
        <f>IF(ISERROR(VLOOKUP($A54&amp;TEXT(S$45,"0"),RawData!$D$1:$P$436,13,FALSE)),"",VLOOKUP($A54&amp;TEXT(S$45,"0"),RawData!$D$1:$P$436,13,FALSE))</f>
        <v/>
      </c>
      <c r="T55" s="258" t="str">
        <f>IF(ISERROR(VLOOKUP($A54&amp;TEXT(T$45,"0"),RawData!$D$1:$P$436,13,FALSE)),"",VLOOKUP($A54&amp;TEXT(T$45,"0"),RawData!$D$1:$P$436,13,FALSE))</f>
        <v/>
      </c>
      <c r="U55" s="258" t="str">
        <f>IF(ISERROR(VLOOKUP($A54&amp;TEXT(U$45,"0"),RawData!$D$1:$P$436,13,FALSE)),"",VLOOKUP($A54&amp;TEXT(U$45,"0"),RawData!$D$1:$P$436,13,FALSE))</f>
        <v/>
      </c>
      <c r="V55" s="258" t="str">
        <f>IF(ISERROR(VLOOKUP($A54&amp;TEXT(V$45,"0"),RawData!$D$1:$P$436,13,FALSE)),"",VLOOKUP($A54&amp;TEXT(V$45,"0"),RawData!$D$1:$P$436,13,FALSE))</f>
        <v/>
      </c>
      <c r="W55" s="977"/>
      <c r="X55" s="978"/>
      <c r="Y55" s="978"/>
      <c r="Z55" s="978"/>
      <c r="AA55" s="978"/>
      <c r="AB55" s="978"/>
      <c r="AC55" s="979"/>
      <c r="AD55" s="764">
        <f t="shared" ref="AD55:AT55" si="215">VLOOKUP($A54,$A$3:$AR$32,26+AD$45,FALSE)</f>
        <v>44.533333333333331</v>
      </c>
      <c r="AE55" s="764">
        <f t="shared" si="215"/>
        <v>46.266666666666673</v>
      </c>
      <c r="AF55" s="764">
        <f t="shared" si="215"/>
        <v>46.266666666666673</v>
      </c>
      <c r="AG55" s="764">
        <f t="shared" si="215"/>
        <v>46.666666666666664</v>
      </c>
      <c r="AH55" s="764">
        <f t="shared" si="215"/>
        <v>46.666666666666664</v>
      </c>
      <c r="AI55" s="764">
        <f t="shared" si="215"/>
        <v>45</v>
      </c>
      <c r="AJ55" s="764">
        <f t="shared" si="215"/>
        <v>45</v>
      </c>
      <c r="AK55" s="764">
        <f t="shared" si="215"/>
        <v>43.75</v>
      </c>
      <c r="AL55" s="764">
        <f t="shared" si="215"/>
        <v>0</v>
      </c>
      <c r="AM55" s="764">
        <f t="shared" si="215"/>
        <v>0</v>
      </c>
      <c r="AN55" s="764">
        <f t="shared" si="215"/>
        <v>0</v>
      </c>
      <c r="AO55" s="764">
        <f t="shared" si="215"/>
        <v>0</v>
      </c>
      <c r="AP55" s="764">
        <f t="shared" si="215"/>
        <v>0</v>
      </c>
      <c r="AQ55" s="764">
        <f t="shared" si="215"/>
        <v>0</v>
      </c>
      <c r="AR55" s="764">
        <f t="shared" si="215"/>
        <v>0</v>
      </c>
      <c r="AS55" s="764">
        <f t="shared" si="215"/>
        <v>0</v>
      </c>
      <c r="AT55" s="764">
        <f t="shared" si="215"/>
        <v>0</v>
      </c>
      <c r="AU55" s="764"/>
      <c r="AV55" s="212"/>
      <c r="AW55" s="598"/>
      <c r="AX55" s="598"/>
      <c r="AY55" s="598"/>
      <c r="AZ55" s="598"/>
      <c r="BA55" s="598"/>
      <c r="BB55" s="598"/>
      <c r="BC55" s="598"/>
      <c r="BD55" s="598"/>
      <c r="BE55" s="598"/>
      <c r="BF55" s="598"/>
      <c r="BG55" s="598"/>
      <c r="BH55" s="598"/>
      <c r="BI55" s="598"/>
      <c r="BJ55" s="598"/>
      <c r="BK55" s="598"/>
      <c r="BL55" s="598"/>
      <c r="BM55" s="598"/>
      <c r="BN55" s="598"/>
      <c r="BO55" s="598"/>
      <c r="BP55" s="598"/>
      <c r="BQ55" s="598"/>
      <c r="BR55" s="598"/>
      <c r="BS55" s="598"/>
      <c r="BT55" s="598"/>
      <c r="BU55" s="598"/>
      <c r="BV55" s="598"/>
      <c r="BW55" s="598"/>
      <c r="BX55" s="598"/>
      <c r="BY55" s="598"/>
      <c r="BZ55" s="598"/>
      <c r="CA55" s="598"/>
      <c r="CB55" s="598"/>
      <c r="CC55" s="598"/>
      <c r="CD55" s="598"/>
      <c r="CE55" s="598"/>
      <c r="CF55" s="598"/>
      <c r="CG55" s="598"/>
      <c r="CH55" s="598"/>
      <c r="CI55" s="598"/>
      <c r="CJ55" s="598"/>
      <c r="CK55" s="11"/>
    </row>
    <row r="56" spans="1:92" ht="18" x14ac:dyDescent="0.2">
      <c r="A56" s="254" t="s">
        <v>37</v>
      </c>
      <c r="B56" s="252" t="e">
        <f t="array" ref="B56">STDEV(IF(F57:V57=0,"",F57:V57))</f>
        <v>#DIV/0!</v>
      </c>
      <c r="C56" s="982" t="e">
        <f>SUM(F57:V57)/COUNTIF(F57:V57,"&gt;" &amp; 0)</f>
        <v>#DIV/0!</v>
      </c>
      <c r="D56" s="984">
        <f>COUNTIF(F57:V57, "&gt;=" &amp; C56)</f>
        <v>0</v>
      </c>
      <c r="E56" s="980">
        <f>COUNTIF(F57:V57, "&lt;" &amp; C56)</f>
        <v>0</v>
      </c>
      <c r="F56" s="307" t="e">
        <f t="shared" si="210"/>
        <v>#DIV/0!</v>
      </c>
      <c r="G56" s="306" t="e">
        <f t="shared" si="210"/>
        <v>#DIV/0!</v>
      </c>
      <c r="H56" s="306" t="e">
        <f t="shared" si="210"/>
        <v>#DIV/0!</v>
      </c>
      <c r="I56" s="306" t="e">
        <f t="shared" si="210"/>
        <v>#DIV/0!</v>
      </c>
      <c r="J56" s="306" t="e">
        <f t="shared" si="210"/>
        <v>#DIV/0!</v>
      </c>
      <c r="K56" s="306" t="e">
        <f t="shared" si="210"/>
        <v>#DIV/0!</v>
      </c>
      <c r="L56" s="308" t="e">
        <f t="shared" si="210"/>
        <v>#DIV/0!</v>
      </c>
      <c r="M56" s="307" t="e">
        <f t="shared" si="210"/>
        <v>#DIV/0!</v>
      </c>
      <c r="N56" s="306" t="e">
        <f t="shared" si="210"/>
        <v>#DIV/0!</v>
      </c>
      <c r="O56" s="306" t="e">
        <f t="shared" si="210"/>
        <v>#DIV/0!</v>
      </c>
      <c r="P56" s="306" t="e">
        <f t="shared" si="210"/>
        <v>#DIV/0!</v>
      </c>
      <c r="Q56" s="306" t="e">
        <f t="shared" si="210"/>
        <v>#DIV/0!</v>
      </c>
      <c r="R56" s="306" t="e">
        <f t="shared" si="210"/>
        <v>#DIV/0!</v>
      </c>
      <c r="S56" s="306" t="e">
        <f t="shared" si="210"/>
        <v>#DIV/0!</v>
      </c>
      <c r="T56" s="306" t="e">
        <f t="shared" si="210"/>
        <v>#DIV/0!</v>
      </c>
      <c r="U56" s="306" t="e">
        <f t="shared" si="210"/>
        <v>#DIV/0!</v>
      </c>
      <c r="V56" s="306" t="e">
        <f t="shared" si="210"/>
        <v>#DIV/0!</v>
      </c>
      <c r="W56" s="974"/>
      <c r="X56" s="975"/>
      <c r="Y56" s="975"/>
      <c r="Z56" s="975"/>
      <c r="AA56" s="975"/>
      <c r="AB56" s="975"/>
      <c r="AC56" s="976"/>
      <c r="AD56" s="598"/>
      <c r="AE56" s="598"/>
      <c r="AF56" s="598"/>
      <c r="AG56" s="598"/>
      <c r="AH56" s="598"/>
      <c r="AI56" s="598"/>
      <c r="AJ56" s="598"/>
      <c r="AK56" s="598"/>
      <c r="AL56" s="598"/>
      <c r="AM56" s="598"/>
      <c r="AN56" s="598"/>
      <c r="AO56" s="598"/>
      <c r="AP56" s="598"/>
      <c r="AQ56" s="598"/>
      <c r="AR56" s="764"/>
      <c r="AS56" s="764"/>
      <c r="AT56" s="764"/>
      <c r="AU56" s="764"/>
      <c r="AV56" s="212"/>
      <c r="CK56" s="11"/>
    </row>
    <row r="57" spans="1:92" ht="13.5" thickBot="1" x14ac:dyDescent="0.25">
      <c r="A57" s="255"/>
      <c r="B57" s="253"/>
      <c r="C57" s="983"/>
      <c r="D57" s="985"/>
      <c r="E57" s="981"/>
      <c r="F57" s="765" t="str">
        <f>IF(ISERROR(VLOOKUP($A56&amp;TEXT(F$45,"0"),RawData!$D$1:$P$436,13,FALSE)),"",VLOOKUP($A56&amp;TEXT(F$45,"0"),RawData!$D$1:$P$436,13,FALSE))</f>
        <v/>
      </c>
      <c r="G57" s="258" t="str">
        <f>IF(ISERROR(VLOOKUP($A56&amp;TEXT(G$45,"0"),RawData!$D$1:$P$436,13,FALSE)),"",VLOOKUP($A56&amp;TEXT(G$45,"0"),RawData!$D$1:$P$436,13,FALSE))</f>
        <v/>
      </c>
      <c r="H57" s="258" t="str">
        <f>IF(ISERROR(VLOOKUP($A56&amp;TEXT(H$45,"0"),RawData!$D$1:$P$436,13,FALSE)),"",VLOOKUP($A56&amp;TEXT(H$45,"0"),RawData!$D$1:$P$436,13,FALSE))</f>
        <v/>
      </c>
      <c r="I57" s="258" t="str">
        <f>IF(ISERROR(VLOOKUP($A56&amp;TEXT(I$45,"0"),RawData!$D$1:$P$436,13,FALSE)),"",VLOOKUP($A56&amp;TEXT(I$45,"0"),RawData!$D$1:$P$436,13,FALSE))</f>
        <v/>
      </c>
      <c r="J57" s="258" t="str">
        <f>IF(ISERROR(VLOOKUP($A56&amp;TEXT(J$45,"0"),RawData!$D$1:$P$436,13,FALSE)),"",VLOOKUP($A56&amp;TEXT(J$45,"0"),RawData!$D$1:$P$436,13,FALSE))</f>
        <v/>
      </c>
      <c r="K57" s="258" t="str">
        <f>IF(ISERROR(VLOOKUP($A56&amp;TEXT(K$45,"0"),RawData!$D$1:$P$436,13,FALSE)),"",VLOOKUP($A56&amp;TEXT(K$45,"0"),RawData!$D$1:$P$436,13,FALSE))</f>
        <v/>
      </c>
      <c r="L57" s="259" t="str">
        <f>IF(ISERROR(VLOOKUP($A56&amp;TEXT(L$45,"0"),RawData!$D$1:$P$436,13,FALSE)),"",VLOOKUP($A56&amp;TEXT(L$45,"0"),RawData!$D$1:$P$436,13,FALSE))</f>
        <v/>
      </c>
      <c r="M57" s="765" t="str">
        <f>IF(ISERROR(VLOOKUP($A56&amp;TEXT(M$45,"0"),RawData!$D$1:$P$436,13,FALSE)),"",VLOOKUP($A56&amp;TEXT(M$45,"0"),RawData!$D$1:$P$436,13,FALSE))</f>
        <v/>
      </c>
      <c r="N57" s="258" t="str">
        <f>IF(ISERROR(VLOOKUP($A56&amp;TEXT(N$45,"0"),RawData!$D$1:$P$436,13,FALSE)),"",VLOOKUP($A56&amp;TEXT(N$45,"0"),RawData!$D$1:$P$436,13,FALSE))</f>
        <v/>
      </c>
      <c r="O57" s="258" t="str">
        <f>IF(ISERROR(VLOOKUP($A56&amp;TEXT(O$45,"0"),RawData!$D$1:$P$436,13,FALSE)),"",VLOOKUP($A56&amp;TEXT(O$45,"0"),RawData!$D$1:$P$436,13,FALSE))</f>
        <v/>
      </c>
      <c r="P57" s="258" t="str">
        <f>IF(ISERROR(VLOOKUP($A56&amp;TEXT(P$45,"0"),RawData!$D$1:$P$436,13,FALSE)),"",VLOOKUP($A56&amp;TEXT(P$45,"0"),RawData!$D$1:$P$436,13,FALSE))</f>
        <v/>
      </c>
      <c r="Q57" s="258" t="str">
        <f>IF(ISERROR(VLOOKUP($A56&amp;TEXT(Q$45,"0"),RawData!$D$1:$P$436,13,FALSE)),"",VLOOKUP($A56&amp;TEXT(Q$45,"0"),RawData!$D$1:$P$436,13,FALSE))</f>
        <v/>
      </c>
      <c r="R57" s="258" t="str">
        <f>IF(ISERROR(VLOOKUP($A56&amp;TEXT(R$45,"0"),RawData!$D$1:$P$436,13,FALSE)),"",VLOOKUP($A56&amp;TEXT(R$45,"0"),RawData!$D$1:$P$436,13,FALSE))</f>
        <v/>
      </c>
      <c r="S57" s="258" t="str">
        <f>IF(ISERROR(VLOOKUP($A56&amp;TEXT(S$45,"0"),RawData!$D$1:$P$436,13,FALSE)),"",VLOOKUP($A56&amp;TEXT(S$45,"0"),RawData!$D$1:$P$436,13,FALSE))</f>
        <v/>
      </c>
      <c r="T57" s="258" t="str">
        <f>IF(ISERROR(VLOOKUP($A56&amp;TEXT(T$45,"0"),RawData!$D$1:$P$436,13,FALSE)),"",VLOOKUP($A56&amp;TEXT(T$45,"0"),RawData!$D$1:$P$436,13,FALSE))</f>
        <v/>
      </c>
      <c r="U57" s="258" t="str">
        <f>IF(ISERROR(VLOOKUP($A56&amp;TEXT(U$45,"0"),RawData!$D$1:$P$436,13,FALSE)),"",VLOOKUP($A56&amp;TEXT(U$45,"0"),RawData!$D$1:$P$436,13,FALSE))</f>
        <v/>
      </c>
      <c r="V57" s="258" t="str">
        <f>IF(ISERROR(VLOOKUP($A56&amp;TEXT(V$45,"0"),RawData!$D$1:$P$436,13,FALSE)),"",VLOOKUP($A56&amp;TEXT(V$45,"0"),RawData!$D$1:$P$436,13,FALSE))</f>
        <v/>
      </c>
      <c r="W57" s="977"/>
      <c r="X57" s="978"/>
      <c r="Y57" s="978"/>
      <c r="Z57" s="978"/>
      <c r="AA57" s="978"/>
      <c r="AB57" s="978"/>
      <c r="AC57" s="979"/>
      <c r="AD57" s="764" t="e">
        <f t="shared" ref="AD57:AT57" si="216">VLOOKUP($A56,$A$3:$AR$32,26+AD$45,FALSE)</f>
        <v>#N/A</v>
      </c>
      <c r="AE57" s="764" t="e">
        <f t="shared" si="216"/>
        <v>#N/A</v>
      </c>
      <c r="AF57" s="764" t="e">
        <f t="shared" si="216"/>
        <v>#N/A</v>
      </c>
      <c r="AG57" s="764" t="e">
        <f t="shared" si="216"/>
        <v>#N/A</v>
      </c>
      <c r="AH57" s="764" t="e">
        <f t="shared" si="216"/>
        <v>#N/A</v>
      </c>
      <c r="AI57" s="764" t="e">
        <f t="shared" si="216"/>
        <v>#N/A</v>
      </c>
      <c r="AJ57" s="764" t="e">
        <f t="shared" si="216"/>
        <v>#N/A</v>
      </c>
      <c r="AK57" s="764" t="e">
        <f t="shared" si="216"/>
        <v>#N/A</v>
      </c>
      <c r="AL57" s="764" t="e">
        <f t="shared" si="216"/>
        <v>#N/A</v>
      </c>
      <c r="AM57" s="764" t="e">
        <f t="shared" si="216"/>
        <v>#N/A</v>
      </c>
      <c r="AN57" s="764" t="e">
        <f t="shared" si="216"/>
        <v>#N/A</v>
      </c>
      <c r="AO57" s="764" t="e">
        <f t="shared" si="216"/>
        <v>#N/A</v>
      </c>
      <c r="AP57" s="764" t="e">
        <f t="shared" si="216"/>
        <v>#N/A</v>
      </c>
      <c r="AQ57" s="764" t="e">
        <f t="shared" si="216"/>
        <v>#N/A</v>
      </c>
      <c r="AR57" s="764" t="e">
        <f t="shared" si="216"/>
        <v>#N/A</v>
      </c>
      <c r="AS57" s="764" t="e">
        <f t="shared" si="216"/>
        <v>#N/A</v>
      </c>
      <c r="AT57" s="764" t="e">
        <f t="shared" si="216"/>
        <v>#N/A</v>
      </c>
      <c r="AU57" s="764"/>
      <c r="AV57" s="212"/>
      <c r="CL57" s="29"/>
    </row>
    <row r="58" spans="1:92" ht="18" x14ac:dyDescent="0.2">
      <c r="A58" s="254" t="s">
        <v>38</v>
      </c>
      <c r="B58" s="252">
        <f t="array" ref="B58">STDEV(IF(F59:V59=0,"",F59:V59))</f>
        <v>2.4748737341529163</v>
      </c>
      <c r="C58" s="982">
        <f>SUM(F59:V59)/COUNTIF(F59:V59,"&gt;" &amp; 0)</f>
        <v>50.125</v>
      </c>
      <c r="D58" s="984">
        <f>COUNTIF(F59:V59, "&gt;=" &amp; C58)</f>
        <v>4</v>
      </c>
      <c r="E58" s="980">
        <f>COUNTIF(F59:V59, "&lt;" &amp; C58)</f>
        <v>4</v>
      </c>
      <c r="F58" s="307">
        <f t="shared" si="210"/>
        <v>-0.875</v>
      </c>
      <c r="G58" s="306">
        <f t="shared" si="210"/>
        <v>-3.875</v>
      </c>
      <c r="H58" s="306">
        <f t="shared" si="210"/>
        <v>-0.875</v>
      </c>
      <c r="I58" s="306">
        <f t="shared" si="210"/>
        <v>1.125</v>
      </c>
      <c r="J58" s="306">
        <f t="shared" si="210"/>
        <v>0.125</v>
      </c>
      <c r="K58" s="306">
        <f t="shared" si="210"/>
        <v>2.125</v>
      </c>
      <c r="L58" s="308">
        <f t="shared" si="210"/>
        <v>4.125</v>
      </c>
      <c r="M58" s="307">
        <f t="shared" si="210"/>
        <v>-1.875</v>
      </c>
      <c r="N58" s="306" t="e">
        <f t="shared" si="210"/>
        <v>#VALUE!</v>
      </c>
      <c r="O58" s="306" t="e">
        <f t="shared" si="210"/>
        <v>#VALUE!</v>
      </c>
      <c r="P58" s="306" t="e">
        <f t="shared" si="210"/>
        <v>#VALUE!</v>
      </c>
      <c r="Q58" s="306" t="e">
        <f t="shared" si="210"/>
        <v>#VALUE!</v>
      </c>
      <c r="R58" s="306" t="e">
        <f t="shared" si="210"/>
        <v>#VALUE!</v>
      </c>
      <c r="S58" s="306" t="e">
        <f t="shared" si="210"/>
        <v>#VALUE!</v>
      </c>
      <c r="T58" s="306" t="e">
        <f t="shared" si="210"/>
        <v>#VALUE!</v>
      </c>
      <c r="U58" s="306" t="e">
        <f t="shared" si="210"/>
        <v>#VALUE!</v>
      </c>
      <c r="V58" s="306" t="e">
        <f t="shared" si="210"/>
        <v>#VALUE!</v>
      </c>
      <c r="W58" s="974"/>
      <c r="X58" s="975"/>
      <c r="Y58" s="975"/>
      <c r="Z58" s="975"/>
      <c r="AA58" s="975"/>
      <c r="AB58" s="975"/>
      <c r="AC58" s="976"/>
      <c r="AD58" s="598"/>
      <c r="AE58" s="598"/>
      <c r="AF58" s="598"/>
      <c r="AG58" s="598"/>
      <c r="AH58" s="598"/>
      <c r="AI58" s="598"/>
      <c r="AJ58" s="598"/>
      <c r="AK58" s="598"/>
      <c r="AL58" s="598"/>
      <c r="AM58" s="598"/>
      <c r="AN58" s="598"/>
      <c r="AO58" s="598"/>
      <c r="AP58" s="598"/>
      <c r="AQ58" s="598"/>
      <c r="AR58" s="764"/>
      <c r="AS58" s="764"/>
      <c r="AT58" s="764"/>
      <c r="AU58" s="764"/>
      <c r="AV58" s="212"/>
      <c r="CL58" s="29"/>
    </row>
    <row r="59" spans="1:92" ht="13.5" thickBot="1" x14ac:dyDescent="0.25">
      <c r="A59" s="255"/>
      <c r="B59" s="253"/>
      <c r="C59" s="983"/>
      <c r="D59" s="985"/>
      <c r="E59" s="981"/>
      <c r="F59" s="765">
        <f>IF(ISERROR(VLOOKUP($A58&amp;TEXT(F$45,"0"),RawData!$D$1:$P$436,13,FALSE)),"",VLOOKUP($A58&amp;TEXT(F$45,"0"),RawData!$D$1:$P$436,13,FALSE))</f>
        <v>51</v>
      </c>
      <c r="G59" s="258">
        <f>IF(ISERROR(VLOOKUP($A58&amp;TEXT(G$45,"0"),RawData!$D$1:$P$436,13,FALSE)),"",VLOOKUP($A58&amp;TEXT(G$45,"0"),RawData!$D$1:$P$436,13,FALSE))</f>
        <v>54</v>
      </c>
      <c r="H59" s="258">
        <f>IF(ISERROR(VLOOKUP($A58&amp;TEXT(H$45,"0"),RawData!$D$1:$P$436,13,FALSE)),"",VLOOKUP($A58&amp;TEXT(H$45,"0"),RawData!$D$1:$P$436,13,FALSE))</f>
        <v>51</v>
      </c>
      <c r="I59" s="258">
        <f>IF(ISERROR(VLOOKUP($A58&amp;TEXT(I$45,"0"),RawData!$D$1:$P$436,13,FALSE)),"",VLOOKUP($A58&amp;TEXT(I$45,"0"),RawData!$D$1:$P$436,13,FALSE))</f>
        <v>49</v>
      </c>
      <c r="J59" s="258">
        <f>IF(ISERROR(VLOOKUP($A58&amp;TEXT(J$45,"0"),RawData!$D$1:$P$436,13,FALSE)),"",VLOOKUP($A58&amp;TEXT(J$45,"0"),RawData!$D$1:$P$436,13,FALSE))</f>
        <v>50</v>
      </c>
      <c r="K59" s="258">
        <f>IF(ISERROR(VLOOKUP($A58&amp;TEXT(K$45,"0"),RawData!$D$1:$P$436,13,FALSE)),"",VLOOKUP($A58&amp;TEXT(K$45,"0"),RawData!$D$1:$P$436,13,FALSE))</f>
        <v>48</v>
      </c>
      <c r="L59" s="259">
        <f>IF(ISERROR(VLOOKUP($A58&amp;TEXT(L$45,"0"),RawData!$D$1:$P$436,13,FALSE)),"",VLOOKUP($A58&amp;TEXT(L$45,"0"),RawData!$D$1:$P$436,13,FALSE))</f>
        <v>46</v>
      </c>
      <c r="M59" s="765">
        <f>IF(ISERROR(VLOOKUP($A58&amp;TEXT(M$45,"0"),RawData!$D$1:$P$436,13,FALSE)),"",VLOOKUP($A58&amp;TEXT(M$45,"0"),RawData!$D$1:$P$436,13,FALSE))</f>
        <v>52</v>
      </c>
      <c r="N59" s="258" t="str">
        <f>IF(ISERROR(VLOOKUP($A58&amp;TEXT(N$45,"0"),RawData!$D$1:$P$436,13,FALSE)),"",VLOOKUP($A58&amp;TEXT(N$45,"0"),RawData!$D$1:$P$436,13,FALSE))</f>
        <v/>
      </c>
      <c r="O59" s="258" t="str">
        <f>IF(ISERROR(VLOOKUP($A58&amp;TEXT(O$45,"0"),RawData!$D$1:$P$436,13,FALSE)),"",VLOOKUP($A58&amp;TEXT(O$45,"0"),RawData!$D$1:$P$436,13,FALSE))</f>
        <v/>
      </c>
      <c r="P59" s="258" t="str">
        <f>IF(ISERROR(VLOOKUP($A58&amp;TEXT(P$45,"0"),RawData!$D$1:$P$436,13,FALSE)),"",VLOOKUP($A58&amp;TEXT(P$45,"0"),RawData!$D$1:$P$436,13,FALSE))</f>
        <v/>
      </c>
      <c r="Q59" s="258" t="str">
        <f>IF(ISERROR(VLOOKUP($A58&amp;TEXT(Q$45,"0"),RawData!$D$1:$P$436,13,FALSE)),"",VLOOKUP($A58&amp;TEXT(Q$45,"0"),RawData!$D$1:$P$436,13,FALSE))</f>
        <v/>
      </c>
      <c r="R59" s="258" t="str">
        <f>IF(ISERROR(VLOOKUP($A58&amp;TEXT(R$45,"0"),RawData!$D$1:$P$436,13,FALSE)),"",VLOOKUP($A58&amp;TEXT(R$45,"0"),RawData!$D$1:$P$436,13,FALSE))</f>
        <v/>
      </c>
      <c r="S59" s="258" t="str">
        <f>IF(ISERROR(VLOOKUP($A58&amp;TEXT(S$45,"0"),RawData!$D$1:$P$436,13,FALSE)),"",VLOOKUP($A58&amp;TEXT(S$45,"0"),RawData!$D$1:$P$436,13,FALSE))</f>
        <v/>
      </c>
      <c r="T59" s="258" t="str">
        <f>IF(ISERROR(VLOOKUP($A58&amp;TEXT(T$45,"0"),RawData!$D$1:$P$436,13,FALSE)),"",VLOOKUP($A58&amp;TEXT(T$45,"0"),RawData!$D$1:$P$436,13,FALSE))</f>
        <v/>
      </c>
      <c r="U59" s="258" t="str">
        <f>IF(ISERROR(VLOOKUP($A58&amp;TEXT(U$45,"0"),RawData!$D$1:$P$436,13,FALSE)),"",VLOOKUP($A58&amp;TEXT(U$45,"0"),RawData!$D$1:$P$436,13,FALSE))</f>
        <v/>
      </c>
      <c r="V59" s="258" t="str">
        <f>IF(ISERROR(VLOOKUP($A58&amp;TEXT(V$45,"0"),RawData!$D$1:$P$436,13,FALSE)),"",VLOOKUP($A58&amp;TEXT(V$45,"0"),RawData!$D$1:$P$436,13,FALSE))</f>
        <v/>
      </c>
      <c r="W59" s="977"/>
      <c r="X59" s="978"/>
      <c r="Y59" s="978"/>
      <c r="Z59" s="978"/>
      <c r="AA59" s="978"/>
      <c r="AB59" s="978"/>
      <c r="AC59" s="979"/>
      <c r="AD59" s="764">
        <f t="shared" ref="AD59:AT59" si="217">VLOOKUP($A58,$A$3:$AR$32,26+AD$45,FALSE)</f>
        <v>48.722222222222229</v>
      </c>
      <c r="AE59" s="764">
        <f t="shared" si="217"/>
        <v>50.861111111111114</v>
      </c>
      <c r="AF59" s="764">
        <f t="shared" si="217"/>
        <v>52</v>
      </c>
      <c r="AG59" s="764">
        <f t="shared" si="217"/>
        <v>50.333333333333336</v>
      </c>
      <c r="AH59" s="764">
        <f t="shared" si="217"/>
        <v>50.25</v>
      </c>
      <c r="AI59" s="764">
        <f t="shared" si="217"/>
        <v>49.8</v>
      </c>
      <c r="AJ59" s="764">
        <f t="shared" si="217"/>
        <v>49.166666666666664</v>
      </c>
      <c r="AK59" s="764">
        <f t="shared" si="217"/>
        <v>49.166666666666664</v>
      </c>
      <c r="AL59" s="764">
        <f t="shared" si="217"/>
        <v>0</v>
      </c>
      <c r="AM59" s="764">
        <f t="shared" si="217"/>
        <v>0</v>
      </c>
      <c r="AN59" s="764">
        <f t="shared" si="217"/>
        <v>0</v>
      </c>
      <c r="AO59" s="764">
        <f t="shared" si="217"/>
        <v>0</v>
      </c>
      <c r="AP59" s="764">
        <f t="shared" si="217"/>
        <v>0</v>
      </c>
      <c r="AQ59" s="764">
        <f t="shared" si="217"/>
        <v>0</v>
      </c>
      <c r="AR59" s="764">
        <f t="shared" si="217"/>
        <v>0</v>
      </c>
      <c r="AS59" s="764">
        <f t="shared" si="217"/>
        <v>0</v>
      </c>
      <c r="AT59" s="764">
        <f t="shared" si="217"/>
        <v>0</v>
      </c>
      <c r="AU59" s="764"/>
      <c r="AV59" s="212"/>
      <c r="CH59" s="11"/>
      <c r="CI59" s="11"/>
      <c r="CJ59" s="11"/>
      <c r="CK59" s="11"/>
    </row>
    <row r="60" spans="1:92" ht="18" x14ac:dyDescent="0.2">
      <c r="A60" s="254" t="s">
        <v>39</v>
      </c>
      <c r="B60" s="252">
        <f t="array" ref="B60">STDEV(IF(F61:V61=0,"",F61:V61))</f>
        <v>3.4572215654165053</v>
      </c>
      <c r="C60" s="982">
        <f>SUM(F61:V61)/COUNTIF(F61:V61,"&gt;" &amp; 0)</f>
        <v>44.571428571428569</v>
      </c>
      <c r="D60" s="984">
        <f>COUNTIF(F61:V61, "&gt;=" &amp; C60)</f>
        <v>3</v>
      </c>
      <c r="E60" s="980">
        <f>COUNTIF(F61:V61, "&lt;" &amp; C60)</f>
        <v>4</v>
      </c>
      <c r="F60" s="307">
        <f t="shared" si="210"/>
        <v>0.5714285714285694</v>
      </c>
      <c r="G60" s="306">
        <f t="shared" ref="G60:V60" si="218">$C60-G61</f>
        <v>2.5714285714285694</v>
      </c>
      <c r="H60" s="306">
        <f t="shared" si="218"/>
        <v>-5.4285714285714306</v>
      </c>
      <c r="I60" s="306">
        <f t="shared" si="218"/>
        <v>-0.4285714285714306</v>
      </c>
      <c r="J60" s="306">
        <f t="shared" si="218"/>
        <v>1.5714285714285694</v>
      </c>
      <c r="K60" s="306">
        <f t="shared" si="218"/>
        <v>-3.4285714285714306</v>
      </c>
      <c r="L60" s="308">
        <f t="shared" si="218"/>
        <v>4.5714285714285694</v>
      </c>
      <c r="M60" s="307" t="e">
        <f t="shared" si="218"/>
        <v>#VALUE!</v>
      </c>
      <c r="N60" s="306" t="e">
        <f t="shared" si="218"/>
        <v>#VALUE!</v>
      </c>
      <c r="O60" s="306" t="e">
        <f t="shared" si="218"/>
        <v>#VALUE!</v>
      </c>
      <c r="P60" s="306" t="e">
        <f t="shared" si="218"/>
        <v>#VALUE!</v>
      </c>
      <c r="Q60" s="306" t="e">
        <f t="shared" si="218"/>
        <v>#VALUE!</v>
      </c>
      <c r="R60" s="306" t="e">
        <f t="shared" si="218"/>
        <v>#VALUE!</v>
      </c>
      <c r="S60" s="306" t="e">
        <f t="shared" si="218"/>
        <v>#VALUE!</v>
      </c>
      <c r="T60" s="306" t="e">
        <f t="shared" si="218"/>
        <v>#VALUE!</v>
      </c>
      <c r="U60" s="306" t="e">
        <f t="shared" si="218"/>
        <v>#VALUE!</v>
      </c>
      <c r="V60" s="306" t="e">
        <f t="shared" si="218"/>
        <v>#VALUE!</v>
      </c>
      <c r="W60" s="974"/>
      <c r="X60" s="975"/>
      <c r="Y60" s="975"/>
      <c r="Z60" s="975"/>
      <c r="AA60" s="975"/>
      <c r="AB60" s="975"/>
      <c r="AC60" s="976"/>
      <c r="AD60" s="598"/>
      <c r="AE60" s="598"/>
      <c r="AF60" s="598"/>
      <c r="AG60" s="598"/>
      <c r="AH60" s="598"/>
      <c r="AI60" s="598"/>
      <c r="AJ60" s="598"/>
      <c r="AK60" s="598"/>
      <c r="AL60" s="598"/>
      <c r="AM60" s="598"/>
      <c r="AN60" s="598"/>
      <c r="AO60" s="598"/>
      <c r="AP60" s="598"/>
      <c r="AQ60" s="598"/>
      <c r="AR60" s="764"/>
      <c r="AS60" s="764"/>
      <c r="AT60" s="764"/>
      <c r="AU60" s="764"/>
      <c r="AV60" s="212"/>
      <c r="CH60" s="11"/>
      <c r="CI60" s="11"/>
      <c r="CJ60" s="11"/>
      <c r="CK60" s="11"/>
    </row>
    <row r="61" spans="1:92" ht="13.5" thickBot="1" x14ac:dyDescent="0.25">
      <c r="A61" s="255"/>
      <c r="B61" s="253"/>
      <c r="C61" s="983"/>
      <c r="D61" s="985"/>
      <c r="E61" s="981"/>
      <c r="F61" s="765">
        <f>IF(ISERROR(VLOOKUP($A60&amp;TEXT(F$45,"0"),RawData!$D$1:$P$436,13,FALSE)),"",VLOOKUP($A60&amp;TEXT(F$45,"0"),RawData!$D$1:$P$436,13,FALSE))</f>
        <v>44</v>
      </c>
      <c r="G61" s="258">
        <f>IF(ISERROR(VLOOKUP($A60&amp;TEXT(G$45,"0"),RawData!$D$1:$P$436,13,FALSE)),"",VLOOKUP($A60&amp;TEXT(G$45,"0"),RawData!$D$1:$P$436,13,FALSE))</f>
        <v>42</v>
      </c>
      <c r="H61" s="258">
        <f>IF(ISERROR(VLOOKUP($A60&amp;TEXT(H$45,"0"),RawData!$D$1:$P$436,13,FALSE)),"",VLOOKUP($A60&amp;TEXT(H$45,"0"),RawData!$D$1:$P$436,13,FALSE))</f>
        <v>50</v>
      </c>
      <c r="I61" s="258">
        <f>IF(ISERROR(VLOOKUP($A60&amp;TEXT(I$45,"0"),RawData!$D$1:$P$436,13,FALSE)),"",VLOOKUP($A60&amp;TEXT(I$45,"0"),RawData!$D$1:$P$436,13,FALSE))</f>
        <v>45</v>
      </c>
      <c r="J61" s="258">
        <f>IF(ISERROR(VLOOKUP($A60&amp;TEXT(J$45,"0"),RawData!$D$1:$P$436,13,FALSE)),"",VLOOKUP($A60&amp;TEXT(J$45,"0"),RawData!$D$1:$P$436,13,FALSE))</f>
        <v>43</v>
      </c>
      <c r="K61" s="258">
        <f>IF(ISERROR(VLOOKUP($A60&amp;TEXT(K$45,"0"),RawData!$D$1:$P$436,13,FALSE)),"",VLOOKUP($A60&amp;TEXT(K$45,"0"),RawData!$D$1:$P$436,13,FALSE))</f>
        <v>48</v>
      </c>
      <c r="L61" s="259">
        <f>IF(ISERROR(VLOOKUP($A60&amp;TEXT(L$45,"0"),RawData!$D$1:$P$436,13,FALSE)),"",VLOOKUP($A60&amp;TEXT(L$45,"0"),RawData!$D$1:$P$436,13,FALSE))</f>
        <v>40</v>
      </c>
      <c r="M61" s="765" t="str">
        <f>IF(ISERROR(VLOOKUP($A60&amp;TEXT(M$45,"0"),RawData!$D$1:$P$436,13,FALSE)),"",VLOOKUP($A60&amp;TEXT(M$45,"0"),RawData!$D$1:$P$436,13,FALSE))</f>
        <v/>
      </c>
      <c r="N61" s="258" t="str">
        <f>IF(ISERROR(VLOOKUP($A60&amp;TEXT(N$45,"0"),RawData!$D$1:$P$436,13,FALSE)),"",VLOOKUP($A60&amp;TEXT(N$45,"0"),RawData!$D$1:$P$436,13,FALSE))</f>
        <v/>
      </c>
      <c r="O61" s="258" t="str">
        <f>IF(ISERROR(VLOOKUP($A60&amp;TEXT(O$45,"0"),RawData!$D$1:$P$436,13,FALSE)),"",VLOOKUP($A60&amp;TEXT(O$45,"0"),RawData!$D$1:$P$436,13,FALSE))</f>
        <v/>
      </c>
      <c r="P61" s="258" t="str">
        <f>IF(ISERROR(VLOOKUP($A60&amp;TEXT(P$45,"0"),RawData!$D$1:$P$436,13,FALSE)),"",VLOOKUP($A60&amp;TEXT(P$45,"0"),RawData!$D$1:$P$436,13,FALSE))</f>
        <v/>
      </c>
      <c r="Q61" s="258" t="str">
        <f>IF(ISERROR(VLOOKUP($A60&amp;TEXT(Q$45,"0"),RawData!$D$1:$P$436,13,FALSE)),"",VLOOKUP($A60&amp;TEXT(Q$45,"0"),RawData!$D$1:$P$436,13,FALSE))</f>
        <v/>
      </c>
      <c r="R61" s="258" t="str">
        <f>IF(ISERROR(VLOOKUP($A60&amp;TEXT(R$45,"0"),RawData!$D$1:$P$436,13,FALSE)),"",VLOOKUP($A60&amp;TEXT(R$45,"0"),RawData!$D$1:$P$436,13,FALSE))</f>
        <v/>
      </c>
      <c r="S61" s="258" t="str">
        <f>IF(ISERROR(VLOOKUP($A60&amp;TEXT(S$45,"0"),RawData!$D$1:$P$436,13,FALSE)),"",VLOOKUP($A60&amp;TEXT(S$45,"0"),RawData!$D$1:$P$436,13,FALSE))</f>
        <v/>
      </c>
      <c r="T61" s="258" t="str">
        <f>IF(ISERROR(VLOOKUP($A60&amp;TEXT(T$45,"0"),RawData!$D$1:$P$436,13,FALSE)),"",VLOOKUP($A60&amp;TEXT(T$45,"0"),RawData!$D$1:$P$436,13,FALSE))</f>
        <v/>
      </c>
      <c r="U61" s="258" t="str">
        <f>IF(ISERROR(VLOOKUP($A60&amp;TEXT(U$45,"0"),RawData!$D$1:$P$436,13,FALSE)),"",VLOOKUP($A60&amp;TEXT(U$45,"0"),RawData!$D$1:$P$436,13,FALSE))</f>
        <v/>
      </c>
      <c r="V61" s="258" t="str">
        <f>IF(ISERROR(VLOOKUP($A60&amp;TEXT(V$45,"0"),RawData!$D$1:$P$436,13,FALSE)),"",VLOOKUP($A60&amp;TEXT(V$45,"0"),RawData!$D$1:$P$436,13,FALSE))</f>
        <v/>
      </c>
      <c r="W61" s="977"/>
      <c r="X61" s="978"/>
      <c r="Y61" s="978"/>
      <c r="Z61" s="978"/>
      <c r="AA61" s="978"/>
      <c r="AB61" s="978"/>
      <c r="AC61" s="979"/>
      <c r="AD61" s="764">
        <f t="shared" ref="AD61:AT61" si="219">VLOOKUP($A60,$A$3:$AR$32,26+AD$45,FALSE)</f>
        <v>44.153846153846153</v>
      </c>
      <c r="AE61" s="764">
        <f t="shared" si="219"/>
        <v>43.410256410256409</v>
      </c>
      <c r="AF61" s="764">
        <f t="shared" si="219"/>
        <v>45.333333333333336</v>
      </c>
      <c r="AG61" s="764">
        <f t="shared" si="219"/>
        <v>43.666666666666664</v>
      </c>
      <c r="AH61" s="764">
        <f t="shared" si="219"/>
        <v>43.5</v>
      </c>
      <c r="AI61" s="764">
        <f t="shared" si="219"/>
        <v>44.4</v>
      </c>
      <c r="AJ61" s="764">
        <f t="shared" si="219"/>
        <v>43.666666666666664</v>
      </c>
      <c r="AK61" s="764">
        <f t="shared" si="219"/>
        <v>43.666666666666664</v>
      </c>
      <c r="AL61" s="764">
        <f t="shared" si="219"/>
        <v>0</v>
      </c>
      <c r="AM61" s="764">
        <f t="shared" si="219"/>
        <v>0</v>
      </c>
      <c r="AN61" s="764">
        <f t="shared" si="219"/>
        <v>0</v>
      </c>
      <c r="AO61" s="764">
        <f t="shared" si="219"/>
        <v>0</v>
      </c>
      <c r="AP61" s="764">
        <f t="shared" si="219"/>
        <v>0</v>
      </c>
      <c r="AQ61" s="764">
        <f t="shared" si="219"/>
        <v>0</v>
      </c>
      <c r="AR61" s="764">
        <f t="shared" si="219"/>
        <v>0</v>
      </c>
      <c r="AS61" s="764">
        <f t="shared" si="219"/>
        <v>0</v>
      </c>
      <c r="AT61" s="764">
        <f t="shared" si="219"/>
        <v>0</v>
      </c>
      <c r="AU61" s="764"/>
      <c r="AV61" s="212"/>
    </row>
    <row r="62" spans="1:92" ht="18" x14ac:dyDescent="0.2">
      <c r="A62" s="254" t="s">
        <v>47</v>
      </c>
      <c r="B62" s="252">
        <f t="array" ref="B62">STDEV(IF(F63:V63=0,"",F63:V63))</f>
        <v>2.3166067138525408</v>
      </c>
      <c r="C62" s="982">
        <f>SUM(F63:V63)/COUNTIF(F63:V63,"&gt;" &amp; 0)</f>
        <v>45.166666666666664</v>
      </c>
      <c r="D62" s="984">
        <f>COUNTIF(F63:V63, "&gt;=" &amp; C62)</f>
        <v>2</v>
      </c>
      <c r="E62" s="980">
        <f>COUNTIF(F63:V63, "&lt;" &amp; C62)</f>
        <v>4</v>
      </c>
      <c r="F62" s="307">
        <f t="shared" ref="F62:V62" si="220">$C62-F63</f>
        <v>1.1666666666666643</v>
      </c>
      <c r="G62" s="306">
        <f t="shared" si="220"/>
        <v>0.1666666666666643</v>
      </c>
      <c r="H62" s="306">
        <f t="shared" si="220"/>
        <v>3.1666666666666643</v>
      </c>
      <c r="I62" s="306">
        <f t="shared" si="220"/>
        <v>0.1666666666666643</v>
      </c>
      <c r="J62" s="306" t="e">
        <f t="shared" si="220"/>
        <v>#VALUE!</v>
      </c>
      <c r="K62" s="306">
        <f t="shared" si="220"/>
        <v>-3.8333333333333357</v>
      </c>
      <c r="L62" s="308" t="e">
        <f t="shared" si="220"/>
        <v>#VALUE!</v>
      </c>
      <c r="M62" s="307">
        <f t="shared" si="220"/>
        <v>-0.8333333333333357</v>
      </c>
      <c r="N62" s="306" t="e">
        <f t="shared" si="220"/>
        <v>#VALUE!</v>
      </c>
      <c r="O62" s="306" t="e">
        <f t="shared" si="220"/>
        <v>#VALUE!</v>
      </c>
      <c r="P62" s="306" t="e">
        <f t="shared" si="220"/>
        <v>#VALUE!</v>
      </c>
      <c r="Q62" s="306" t="e">
        <f t="shared" si="220"/>
        <v>#VALUE!</v>
      </c>
      <c r="R62" s="306" t="e">
        <f t="shared" si="220"/>
        <v>#VALUE!</v>
      </c>
      <c r="S62" s="306" t="e">
        <f t="shared" si="220"/>
        <v>#VALUE!</v>
      </c>
      <c r="T62" s="306" t="e">
        <f t="shared" si="220"/>
        <v>#VALUE!</v>
      </c>
      <c r="U62" s="306" t="e">
        <f t="shared" si="220"/>
        <v>#VALUE!</v>
      </c>
      <c r="V62" s="306" t="e">
        <f t="shared" si="220"/>
        <v>#VALUE!</v>
      </c>
      <c r="W62" s="974"/>
      <c r="X62" s="975"/>
      <c r="Y62" s="975"/>
      <c r="Z62" s="975"/>
      <c r="AA62" s="975"/>
      <c r="AB62" s="975"/>
      <c r="AC62" s="976"/>
      <c r="AD62" s="598"/>
      <c r="AE62" s="598"/>
      <c r="AF62" s="598"/>
      <c r="AG62" s="598"/>
      <c r="AH62" s="598"/>
      <c r="AI62" s="598"/>
      <c r="AJ62" s="598"/>
      <c r="AK62" s="598"/>
      <c r="AL62" s="598"/>
      <c r="AM62" s="598"/>
      <c r="AN62" s="598"/>
      <c r="AO62" s="598"/>
      <c r="AP62" s="598"/>
      <c r="AQ62" s="598"/>
      <c r="AR62" s="764"/>
      <c r="AS62" s="764"/>
      <c r="AT62" s="764"/>
      <c r="AU62" s="764"/>
      <c r="AV62" s="212"/>
    </row>
    <row r="63" spans="1:92" ht="13.5" thickBot="1" x14ac:dyDescent="0.25">
      <c r="A63" s="255"/>
      <c r="B63" s="253"/>
      <c r="C63" s="983"/>
      <c r="D63" s="985"/>
      <c r="E63" s="981"/>
      <c r="F63" s="765">
        <f>IF(ISERROR(VLOOKUP($A62&amp;TEXT(F$45,"0"),RawData!$D$1:$P$436,13,FALSE)),"",VLOOKUP($A62&amp;TEXT(F$45,"0"),RawData!$D$1:$P$436,13,FALSE))</f>
        <v>44</v>
      </c>
      <c r="G63" s="258">
        <f>IF(ISERROR(VLOOKUP($A62&amp;TEXT(G$45,"0"),RawData!$D$1:$P$436,13,FALSE)),"",VLOOKUP($A62&amp;TEXT(G$45,"0"),RawData!$D$1:$P$436,13,FALSE))</f>
        <v>45</v>
      </c>
      <c r="H63" s="258">
        <f>IF(ISERROR(VLOOKUP($A62&amp;TEXT(H$45,"0"),RawData!$D$1:$P$436,13,FALSE)),"",VLOOKUP($A62&amp;TEXT(H$45,"0"),RawData!$D$1:$P$436,13,FALSE))</f>
        <v>42</v>
      </c>
      <c r="I63" s="258">
        <f>IF(ISERROR(VLOOKUP($A62&amp;TEXT(I$45,"0"),RawData!$D$1:$P$436,13,FALSE)),"",VLOOKUP($A62&amp;TEXT(I$45,"0"),RawData!$D$1:$P$436,13,FALSE))</f>
        <v>45</v>
      </c>
      <c r="J63" s="258" t="str">
        <f>IF(ISERROR(VLOOKUP($A62&amp;TEXT(J$45,"0"),RawData!$D$1:$P$436,13,FALSE)),"",VLOOKUP($A62&amp;TEXT(J$45,"0"),RawData!$D$1:$P$436,13,FALSE))</f>
        <v/>
      </c>
      <c r="K63" s="258">
        <f>IF(ISERROR(VLOOKUP($A62&amp;TEXT(K$45,"0"),RawData!$D$1:$P$436,13,FALSE)),"",VLOOKUP($A62&amp;TEXT(K$45,"0"),RawData!$D$1:$P$436,13,FALSE))</f>
        <v>49</v>
      </c>
      <c r="L63" s="259" t="str">
        <f>IF(ISERROR(VLOOKUP($A62&amp;TEXT(L$45,"0"),RawData!$D$1:$P$436,13,FALSE)),"",VLOOKUP($A62&amp;TEXT(L$45,"0"),RawData!$D$1:$P$436,13,FALSE))</f>
        <v/>
      </c>
      <c r="M63" s="765">
        <f>IF(ISERROR(VLOOKUP($A62&amp;TEXT(M$45,"0"),RawData!$D$1:$P$436,13,FALSE)),"",VLOOKUP($A62&amp;TEXT(M$45,"0"),RawData!$D$1:$P$436,13,FALSE))</f>
        <v>46</v>
      </c>
      <c r="N63" s="258" t="str">
        <f>IF(ISERROR(VLOOKUP($A62&amp;TEXT(N$45,"0"),RawData!$D$1:$P$436,13,FALSE)),"",VLOOKUP($A62&amp;TEXT(N$45,"0"),RawData!$D$1:$P$436,13,FALSE))</f>
        <v/>
      </c>
      <c r="O63" s="258" t="str">
        <f>IF(ISERROR(VLOOKUP($A62&amp;TEXT(O$45,"0"),RawData!$D$1:$P$436,13,FALSE)),"",VLOOKUP($A62&amp;TEXT(O$45,"0"),RawData!$D$1:$P$436,13,FALSE))</f>
        <v/>
      </c>
      <c r="P63" s="258" t="str">
        <f>IF(ISERROR(VLOOKUP($A62&amp;TEXT(P$45,"0"),RawData!$D$1:$P$436,13,FALSE)),"",VLOOKUP($A62&amp;TEXT(P$45,"0"),RawData!$D$1:$P$436,13,FALSE))</f>
        <v/>
      </c>
      <c r="Q63" s="258" t="str">
        <f>IF(ISERROR(VLOOKUP($A62&amp;TEXT(Q$45,"0"),RawData!$D$1:$P$436,13,FALSE)),"",VLOOKUP($A62&amp;TEXT(Q$45,"0"),RawData!$D$1:$P$436,13,FALSE))</f>
        <v/>
      </c>
      <c r="R63" s="258" t="str">
        <f>IF(ISERROR(VLOOKUP($A62&amp;TEXT(R$45,"0"),RawData!$D$1:$P$436,13,FALSE)),"",VLOOKUP($A62&amp;TEXT(R$45,"0"),RawData!$D$1:$P$436,13,FALSE))</f>
        <v/>
      </c>
      <c r="S63" s="258" t="str">
        <f>IF(ISERROR(VLOOKUP($A62&amp;TEXT(S$45,"0"),RawData!$D$1:$P$436,13,FALSE)),"",VLOOKUP($A62&amp;TEXT(S$45,"0"),RawData!$D$1:$P$436,13,FALSE))</f>
        <v/>
      </c>
      <c r="T63" s="258" t="str">
        <f>IF(ISERROR(VLOOKUP($A62&amp;TEXT(T$45,"0"),RawData!$D$1:$P$436,13,FALSE)),"",VLOOKUP($A62&amp;TEXT(T$45,"0"),RawData!$D$1:$P$436,13,FALSE))</f>
        <v/>
      </c>
      <c r="U63" s="258" t="str">
        <f>IF(ISERROR(VLOOKUP($A62&amp;TEXT(U$45,"0"),RawData!$D$1:$P$436,13,FALSE)),"",VLOOKUP($A62&amp;TEXT(U$45,"0"),RawData!$D$1:$P$436,13,FALSE))</f>
        <v/>
      </c>
      <c r="V63" s="258" t="str">
        <f>IF(ISERROR(VLOOKUP($A62&amp;TEXT(V$45,"0"),RawData!$D$1:$P$436,13,FALSE)),"",VLOOKUP($A62&amp;TEXT(V$45,"0"),RawData!$D$1:$P$436,13,FALSE))</f>
        <v/>
      </c>
      <c r="W63" s="977"/>
      <c r="X63" s="978"/>
      <c r="Y63" s="978"/>
      <c r="Z63" s="978"/>
      <c r="AA63" s="978"/>
      <c r="AB63" s="978"/>
      <c r="AC63" s="979"/>
      <c r="AD63" s="764">
        <f t="shared" ref="AD63:AT63" si="221">VLOOKUP($A62,$A$3:$AR$32,26+AD$45,FALSE)</f>
        <v>43.6</v>
      </c>
      <c r="AE63" s="764">
        <f t="shared" si="221"/>
        <v>44.133333333333333</v>
      </c>
      <c r="AF63" s="764">
        <f t="shared" si="221"/>
        <v>43.666666666666664</v>
      </c>
      <c r="AG63" s="764">
        <f t="shared" si="221"/>
        <v>43.666666666666664</v>
      </c>
      <c r="AH63" s="764">
        <f t="shared" si="221"/>
        <v>43.666666666666664</v>
      </c>
      <c r="AI63" s="764">
        <f t="shared" si="221"/>
        <v>45</v>
      </c>
      <c r="AJ63" s="764">
        <f t="shared" si="221"/>
        <v>45</v>
      </c>
      <c r="AK63" s="764">
        <f t="shared" si="221"/>
        <v>45.2</v>
      </c>
      <c r="AL63" s="764">
        <f t="shared" si="221"/>
        <v>0</v>
      </c>
      <c r="AM63" s="764">
        <f t="shared" si="221"/>
        <v>0</v>
      </c>
      <c r="AN63" s="764">
        <f t="shared" si="221"/>
        <v>0</v>
      </c>
      <c r="AO63" s="764">
        <f t="shared" si="221"/>
        <v>0</v>
      </c>
      <c r="AP63" s="764">
        <f t="shared" si="221"/>
        <v>0</v>
      </c>
      <c r="AQ63" s="764">
        <f t="shared" si="221"/>
        <v>0</v>
      </c>
      <c r="AR63" s="764">
        <f t="shared" si="221"/>
        <v>0</v>
      </c>
      <c r="AS63" s="764">
        <f t="shared" si="221"/>
        <v>0</v>
      </c>
      <c r="AT63" s="764">
        <f t="shared" si="221"/>
        <v>0</v>
      </c>
      <c r="AU63" s="764"/>
      <c r="AV63" s="212"/>
      <c r="CL63" s="29"/>
      <c r="CM63" s="29"/>
      <c r="CN63" s="29"/>
    </row>
    <row r="64" spans="1:92" ht="18" x14ac:dyDescent="0.2">
      <c r="A64" s="254" t="s">
        <v>40</v>
      </c>
      <c r="B64" s="252">
        <f t="array" ref="B64">STDEV(IF(F65:V65=0,"",F65:V65))</f>
        <v>4.0355562548072959</v>
      </c>
      <c r="C64" s="982">
        <f>SUM(F65:V65)/COUNTIF(F65:V65,"&gt;" &amp; 0)</f>
        <v>41.428571428571431</v>
      </c>
      <c r="D64" s="984">
        <f>COUNTIF(F65:V65, "&gt;=" &amp; C64)</f>
        <v>4</v>
      </c>
      <c r="E64" s="980">
        <f>COUNTIF(F65:V65, "&lt;" &amp; C64)</f>
        <v>3</v>
      </c>
      <c r="F64" s="307">
        <f t="shared" ref="F64:V64" si="222">$C64-F65</f>
        <v>-6.5714285714285694</v>
      </c>
      <c r="G64" s="306">
        <f t="shared" si="222"/>
        <v>5.4285714285714306</v>
      </c>
      <c r="H64" s="306">
        <f t="shared" si="222"/>
        <v>-0.5714285714285694</v>
      </c>
      <c r="I64" s="306">
        <f t="shared" si="222"/>
        <v>-1.5714285714285694</v>
      </c>
      <c r="J64" s="306">
        <f t="shared" si="222"/>
        <v>-1.5714285714285694</v>
      </c>
      <c r="K64" s="306">
        <f t="shared" si="222"/>
        <v>0.4285714285714306</v>
      </c>
      <c r="L64" s="308">
        <f t="shared" si="222"/>
        <v>4.4285714285714306</v>
      </c>
      <c r="M64" s="307" t="e">
        <f t="shared" si="222"/>
        <v>#VALUE!</v>
      </c>
      <c r="N64" s="306" t="e">
        <f t="shared" si="222"/>
        <v>#VALUE!</v>
      </c>
      <c r="O64" s="306" t="e">
        <f t="shared" si="222"/>
        <v>#VALUE!</v>
      </c>
      <c r="P64" s="306" t="e">
        <f t="shared" si="222"/>
        <v>#VALUE!</v>
      </c>
      <c r="Q64" s="306" t="e">
        <f t="shared" si="222"/>
        <v>#VALUE!</v>
      </c>
      <c r="R64" s="306" t="e">
        <f t="shared" si="222"/>
        <v>#VALUE!</v>
      </c>
      <c r="S64" s="306" t="e">
        <f t="shared" si="222"/>
        <v>#VALUE!</v>
      </c>
      <c r="T64" s="306" t="e">
        <f t="shared" si="222"/>
        <v>#VALUE!</v>
      </c>
      <c r="U64" s="306" t="e">
        <f t="shared" si="222"/>
        <v>#VALUE!</v>
      </c>
      <c r="V64" s="306" t="e">
        <f t="shared" si="222"/>
        <v>#VALUE!</v>
      </c>
      <c r="W64" s="974"/>
      <c r="X64" s="975"/>
      <c r="Y64" s="975"/>
      <c r="Z64" s="975"/>
      <c r="AA64" s="975"/>
      <c r="AB64" s="975"/>
      <c r="AC64" s="976"/>
      <c r="AD64" s="598"/>
      <c r="AE64" s="598"/>
      <c r="AF64" s="598"/>
      <c r="AG64" s="598"/>
      <c r="AH64" s="598"/>
      <c r="AI64" s="598"/>
      <c r="AJ64" s="598"/>
      <c r="AK64" s="598"/>
      <c r="AL64" s="598"/>
      <c r="AM64" s="598"/>
      <c r="AN64" s="598"/>
      <c r="AO64" s="598"/>
      <c r="AP64" s="598"/>
      <c r="AQ64" s="598"/>
      <c r="AR64" s="764"/>
      <c r="AS64" s="764"/>
      <c r="AT64" s="764"/>
      <c r="AU64" s="764"/>
      <c r="AV64" s="212"/>
      <c r="CL64" s="29"/>
      <c r="CM64" s="29"/>
      <c r="CN64" s="29"/>
    </row>
    <row r="65" spans="1:89" ht="13.5" thickBot="1" x14ac:dyDescent="0.25">
      <c r="A65" s="255"/>
      <c r="B65" s="253"/>
      <c r="C65" s="983"/>
      <c r="D65" s="985"/>
      <c r="E65" s="981"/>
      <c r="F65" s="765">
        <f>IF(ISERROR(VLOOKUP($A64&amp;TEXT(F$45,"0"),RawData!$D$1:$P$436,13,FALSE)),"",VLOOKUP($A64&amp;TEXT(F$45,"0"),RawData!$D$1:$P$436,13,FALSE))</f>
        <v>48</v>
      </c>
      <c r="G65" s="258">
        <f>IF(ISERROR(VLOOKUP($A64&amp;TEXT(G$45,"0"),RawData!$D$1:$P$436,13,FALSE)),"",VLOOKUP($A64&amp;TEXT(G$45,"0"),RawData!$D$1:$P$436,13,FALSE))</f>
        <v>36</v>
      </c>
      <c r="H65" s="258">
        <f>IF(ISERROR(VLOOKUP($A64&amp;TEXT(H$45,"0"),RawData!$D$1:$P$436,13,FALSE)),"",VLOOKUP($A64&amp;TEXT(H$45,"0"),RawData!$D$1:$P$436,13,FALSE))</f>
        <v>42</v>
      </c>
      <c r="I65" s="258">
        <f>IF(ISERROR(VLOOKUP($A64&amp;TEXT(I$45,"0"),RawData!$D$1:$P$436,13,FALSE)),"",VLOOKUP($A64&amp;TEXT(I$45,"0"),RawData!$D$1:$P$436,13,FALSE))</f>
        <v>43</v>
      </c>
      <c r="J65" s="258">
        <f>IF(ISERROR(VLOOKUP($A64&amp;TEXT(J$45,"0"),RawData!$D$1:$P$436,13,FALSE)),"",VLOOKUP($A64&amp;TEXT(J$45,"0"),RawData!$D$1:$P$436,13,FALSE))</f>
        <v>43</v>
      </c>
      <c r="K65" s="258">
        <f>IF(ISERROR(VLOOKUP($A64&amp;TEXT(K$45,"0"),RawData!$D$1:$P$436,13,FALSE)),"",VLOOKUP($A64&amp;TEXT(K$45,"0"),RawData!$D$1:$P$436,13,FALSE))</f>
        <v>41</v>
      </c>
      <c r="L65" s="259">
        <f>IF(ISERROR(VLOOKUP($A64&amp;TEXT(L$45,"0"),RawData!$D$1:$P$436,13,FALSE)),"",VLOOKUP($A64&amp;TEXT(L$45,"0"),RawData!$D$1:$P$436,13,FALSE))</f>
        <v>37</v>
      </c>
      <c r="M65" s="765" t="str">
        <f>IF(ISERROR(VLOOKUP($A64&amp;TEXT(M$45,"0"),RawData!$D$1:$P$436,13,FALSE)),"",VLOOKUP($A64&amp;TEXT(M$45,"0"),RawData!$D$1:$P$436,13,FALSE))</f>
        <v/>
      </c>
      <c r="N65" s="258" t="str">
        <f>IF(ISERROR(VLOOKUP($A64&amp;TEXT(N$45,"0"),RawData!$D$1:$P$436,13,FALSE)),"",VLOOKUP($A64&amp;TEXT(N$45,"0"),RawData!$D$1:$P$436,13,FALSE))</f>
        <v/>
      </c>
      <c r="O65" s="258" t="str">
        <f>IF(ISERROR(VLOOKUP($A64&amp;TEXT(O$45,"0"),RawData!$D$1:$P$436,13,FALSE)),"",VLOOKUP($A64&amp;TEXT(O$45,"0"),RawData!$D$1:$P$436,13,FALSE))</f>
        <v/>
      </c>
      <c r="P65" s="258" t="str">
        <f>IF(ISERROR(VLOOKUP($A64&amp;TEXT(P$45,"0"),RawData!$D$1:$P$436,13,FALSE)),"",VLOOKUP($A64&amp;TEXT(P$45,"0"),RawData!$D$1:$P$436,13,FALSE))</f>
        <v/>
      </c>
      <c r="Q65" s="258" t="str">
        <f>IF(ISERROR(VLOOKUP($A64&amp;TEXT(Q$45,"0"),RawData!$D$1:$P$436,13,FALSE)),"",VLOOKUP($A64&amp;TEXT(Q$45,"0"),RawData!$D$1:$P$436,13,FALSE))</f>
        <v/>
      </c>
      <c r="R65" s="258" t="str">
        <f>IF(ISERROR(VLOOKUP($A64&amp;TEXT(R$45,"0"),RawData!$D$1:$P$436,13,FALSE)),"",VLOOKUP($A64&amp;TEXT(R$45,"0"),RawData!$D$1:$P$436,13,FALSE))</f>
        <v/>
      </c>
      <c r="S65" s="258" t="str">
        <f>IF(ISERROR(VLOOKUP($A64&amp;TEXT(S$45,"0"),RawData!$D$1:$P$436,13,FALSE)),"",VLOOKUP($A64&amp;TEXT(S$45,"0"),RawData!$D$1:$P$436,13,FALSE))</f>
        <v/>
      </c>
      <c r="T65" s="258" t="str">
        <f>IF(ISERROR(VLOOKUP($A64&amp;TEXT(T$45,"0"),RawData!$D$1:$P$436,13,FALSE)),"",VLOOKUP($A64&amp;TEXT(T$45,"0"),RawData!$D$1:$P$436,13,FALSE))</f>
        <v/>
      </c>
      <c r="U65" s="258" t="str">
        <f>IF(ISERROR(VLOOKUP($A64&amp;TEXT(U$45,"0"),RawData!$D$1:$P$436,13,FALSE)),"",VLOOKUP($A64&amp;TEXT(U$45,"0"),RawData!$D$1:$P$436,13,FALSE))</f>
        <v/>
      </c>
      <c r="V65" s="258" t="str">
        <f>IF(ISERROR(VLOOKUP($A64&amp;TEXT(V$45,"0"),RawData!$D$1:$P$436,13,FALSE)),"",VLOOKUP($A64&amp;TEXT(V$45,"0"),RawData!$D$1:$P$436,13,FALSE))</f>
        <v/>
      </c>
      <c r="W65" s="977"/>
      <c r="X65" s="978"/>
      <c r="Y65" s="978"/>
      <c r="Z65" s="978"/>
      <c r="AA65" s="978"/>
      <c r="AB65" s="978"/>
      <c r="AC65" s="979"/>
      <c r="AD65" s="764">
        <f t="shared" ref="AD65:AT65" si="223">VLOOKUP($A64,$A$3:$AR$32,26+AD$45,FALSE)</f>
        <v>43.794871794871796</v>
      </c>
      <c r="AE65" s="764">
        <f t="shared" si="223"/>
        <v>41.897435897435898</v>
      </c>
      <c r="AF65" s="764">
        <f t="shared" si="223"/>
        <v>42</v>
      </c>
      <c r="AG65" s="764">
        <f t="shared" si="223"/>
        <v>40.333333333333336</v>
      </c>
      <c r="AH65" s="764">
        <f t="shared" si="223"/>
        <v>41</v>
      </c>
      <c r="AI65" s="764">
        <f t="shared" si="223"/>
        <v>41</v>
      </c>
      <c r="AJ65" s="764">
        <f t="shared" si="223"/>
        <v>40.333333333333336</v>
      </c>
      <c r="AK65" s="764">
        <f t="shared" si="223"/>
        <v>40.333333333333336</v>
      </c>
      <c r="AL65" s="764">
        <f t="shared" si="223"/>
        <v>0</v>
      </c>
      <c r="AM65" s="764">
        <f t="shared" si="223"/>
        <v>0</v>
      </c>
      <c r="AN65" s="764">
        <f t="shared" si="223"/>
        <v>0</v>
      </c>
      <c r="AO65" s="764">
        <f t="shared" si="223"/>
        <v>0</v>
      </c>
      <c r="AP65" s="764">
        <f t="shared" si="223"/>
        <v>0</v>
      </c>
      <c r="AQ65" s="764">
        <f t="shared" si="223"/>
        <v>0</v>
      </c>
      <c r="AR65" s="764">
        <f t="shared" si="223"/>
        <v>0</v>
      </c>
      <c r="AS65" s="764">
        <f t="shared" si="223"/>
        <v>0</v>
      </c>
      <c r="AT65" s="764">
        <f t="shared" si="223"/>
        <v>0</v>
      </c>
      <c r="AU65" s="764"/>
      <c r="AV65" s="212"/>
      <c r="CF65" s="11"/>
      <c r="CG65" s="11"/>
      <c r="CH65" s="11"/>
      <c r="CI65" s="11"/>
      <c r="CJ65" s="11"/>
      <c r="CK65" s="11"/>
    </row>
    <row r="66" spans="1:89" ht="18" x14ac:dyDescent="0.2">
      <c r="A66" s="254" t="s">
        <v>41</v>
      </c>
      <c r="B66" s="252">
        <f t="array" ref="B66">STDEV(IF(F67:V67=0,"",F67:V67))</f>
        <v>3.0118812346154309</v>
      </c>
      <c r="C66" s="982">
        <f>SUM(F67:V67)/COUNTIF(F67:V67,"&gt;" &amp; 0)</f>
        <v>48.75</v>
      </c>
      <c r="D66" s="984">
        <f>COUNTIF(F67:V67, "&gt;=" &amp; C66)</f>
        <v>5</v>
      </c>
      <c r="E66" s="980">
        <f>COUNTIF(F67:V67, "&lt;" &amp; C66)</f>
        <v>3</v>
      </c>
      <c r="F66" s="307">
        <f t="shared" ref="F66:V66" si="224">$C66-F67</f>
        <v>2.75</v>
      </c>
      <c r="G66" s="306">
        <f t="shared" si="224"/>
        <v>4.75</v>
      </c>
      <c r="H66" s="306">
        <f t="shared" si="224"/>
        <v>-0.25</v>
      </c>
      <c r="I66" s="306">
        <f t="shared" si="224"/>
        <v>1.75</v>
      </c>
      <c r="J66" s="306">
        <f t="shared" si="224"/>
        <v>-0.25</v>
      </c>
      <c r="K66" s="306">
        <f t="shared" si="224"/>
        <v>-4.25</v>
      </c>
      <c r="L66" s="308">
        <f t="shared" si="224"/>
        <v>-3.25</v>
      </c>
      <c r="M66" s="307">
        <f t="shared" si="224"/>
        <v>-1.25</v>
      </c>
      <c r="N66" s="306" t="e">
        <f t="shared" si="224"/>
        <v>#VALUE!</v>
      </c>
      <c r="O66" s="306" t="e">
        <f t="shared" si="224"/>
        <v>#VALUE!</v>
      </c>
      <c r="P66" s="306" t="e">
        <f t="shared" si="224"/>
        <v>#VALUE!</v>
      </c>
      <c r="Q66" s="306" t="e">
        <f t="shared" si="224"/>
        <v>#VALUE!</v>
      </c>
      <c r="R66" s="306" t="e">
        <f t="shared" si="224"/>
        <v>#VALUE!</v>
      </c>
      <c r="S66" s="306" t="e">
        <f t="shared" si="224"/>
        <v>#VALUE!</v>
      </c>
      <c r="T66" s="306" t="e">
        <f t="shared" si="224"/>
        <v>#VALUE!</v>
      </c>
      <c r="U66" s="306" t="e">
        <f t="shared" si="224"/>
        <v>#VALUE!</v>
      </c>
      <c r="V66" s="306" t="e">
        <f t="shared" si="224"/>
        <v>#VALUE!</v>
      </c>
      <c r="W66" s="974"/>
      <c r="X66" s="975"/>
      <c r="Y66" s="975"/>
      <c r="Z66" s="975"/>
      <c r="AA66" s="975"/>
      <c r="AB66" s="975"/>
      <c r="AC66" s="976"/>
      <c r="AD66" s="598"/>
      <c r="AE66" s="598"/>
      <c r="AF66" s="598"/>
      <c r="AG66" s="598"/>
      <c r="AH66" s="598"/>
      <c r="AI66" s="598"/>
      <c r="AJ66" s="598"/>
      <c r="AK66" s="598"/>
      <c r="AL66" s="598"/>
      <c r="AM66" s="598"/>
      <c r="AN66" s="598"/>
      <c r="AO66" s="598"/>
      <c r="AP66" s="598"/>
      <c r="AQ66" s="598"/>
      <c r="AR66" s="764"/>
      <c r="AS66" s="764"/>
      <c r="AT66" s="764"/>
      <c r="AU66" s="764"/>
      <c r="AV66" s="212"/>
      <c r="CF66" s="11"/>
      <c r="CG66" s="11"/>
      <c r="CH66" s="11"/>
      <c r="CI66" s="11"/>
      <c r="CJ66" s="11"/>
      <c r="CK66" s="11"/>
    </row>
    <row r="67" spans="1:89" ht="13.5" thickBot="1" x14ac:dyDescent="0.25">
      <c r="A67" s="255"/>
      <c r="B67" s="253"/>
      <c r="C67" s="983"/>
      <c r="D67" s="985"/>
      <c r="E67" s="981"/>
      <c r="F67" s="765">
        <f>IF(ISERROR(VLOOKUP($A66&amp;TEXT(F$45,"0"),RawData!$D$1:$P$436,13,FALSE)),"",VLOOKUP($A66&amp;TEXT(F$45,"0"),RawData!$D$1:$P$436,13,FALSE))</f>
        <v>46</v>
      </c>
      <c r="G67" s="258">
        <f>IF(ISERROR(VLOOKUP($A66&amp;TEXT(G$45,"0"),RawData!$D$1:$P$436,13,FALSE)),"",VLOOKUP($A66&amp;TEXT(G$45,"0"),RawData!$D$1:$P$436,13,FALSE))</f>
        <v>44</v>
      </c>
      <c r="H67" s="258">
        <f>IF(ISERROR(VLOOKUP($A66&amp;TEXT(H$45,"0"),RawData!$D$1:$P$436,13,FALSE)),"",VLOOKUP($A66&amp;TEXT(H$45,"0"),RawData!$D$1:$P$436,13,FALSE))</f>
        <v>49</v>
      </c>
      <c r="I67" s="258">
        <f>IF(ISERROR(VLOOKUP($A66&amp;TEXT(I$45,"0"),RawData!$D$1:$P$436,13,FALSE)),"",VLOOKUP($A66&amp;TEXT(I$45,"0"),RawData!$D$1:$P$436,13,FALSE))</f>
        <v>47</v>
      </c>
      <c r="J67" s="258">
        <f>IF(ISERROR(VLOOKUP($A66&amp;TEXT(J$45,"0"),RawData!$D$1:$P$436,13,FALSE)),"",VLOOKUP($A66&amp;TEXT(J$45,"0"),RawData!$D$1:$P$436,13,FALSE))</f>
        <v>49</v>
      </c>
      <c r="K67" s="258">
        <f>IF(ISERROR(VLOOKUP($A66&amp;TEXT(K$45,"0"),RawData!$D$1:$P$436,13,FALSE)),"",VLOOKUP($A66&amp;TEXT(K$45,"0"),RawData!$D$1:$P$436,13,FALSE))</f>
        <v>53</v>
      </c>
      <c r="L67" s="259">
        <f>IF(ISERROR(VLOOKUP($A66&amp;TEXT(L$45,"0"),RawData!$D$1:$P$436,13,FALSE)),"",VLOOKUP($A66&amp;TEXT(L$45,"0"),RawData!$D$1:$P$436,13,FALSE))</f>
        <v>52</v>
      </c>
      <c r="M67" s="765">
        <f>IF(ISERROR(VLOOKUP($A66&amp;TEXT(M$45,"0"),RawData!$D$1:$P$436,13,FALSE)),"",VLOOKUP($A66&amp;TEXT(M$45,"0"),RawData!$D$1:$P$436,13,FALSE))</f>
        <v>50</v>
      </c>
      <c r="N67" s="258" t="str">
        <f>IF(ISERROR(VLOOKUP($A66&amp;TEXT(N$45,"0"),RawData!$D$1:$P$436,13,FALSE)),"",VLOOKUP($A66&amp;TEXT(N$45,"0"),RawData!$D$1:$P$436,13,FALSE))</f>
        <v/>
      </c>
      <c r="O67" s="258" t="str">
        <f>IF(ISERROR(VLOOKUP($A66&amp;TEXT(O$45,"0"),RawData!$D$1:$P$436,13,FALSE)),"",VLOOKUP($A66&amp;TEXT(O$45,"0"),RawData!$D$1:$P$436,13,FALSE))</f>
        <v/>
      </c>
      <c r="P67" s="258" t="str">
        <f>IF(ISERROR(VLOOKUP($A66&amp;TEXT(P$45,"0"),RawData!$D$1:$P$436,13,FALSE)),"",VLOOKUP($A66&amp;TEXT(P$45,"0"),RawData!$D$1:$P$436,13,FALSE))</f>
        <v/>
      </c>
      <c r="Q67" s="258" t="str">
        <f>IF(ISERROR(VLOOKUP($A66&amp;TEXT(Q$45,"0"),RawData!$D$1:$P$436,13,FALSE)),"",VLOOKUP($A66&amp;TEXT(Q$45,"0"),RawData!$D$1:$P$436,13,FALSE))</f>
        <v/>
      </c>
      <c r="R67" s="258" t="str">
        <f>IF(ISERROR(VLOOKUP($A66&amp;TEXT(R$45,"0"),RawData!$D$1:$P$436,13,FALSE)),"",VLOOKUP($A66&amp;TEXT(R$45,"0"),RawData!$D$1:$P$436,13,FALSE))</f>
        <v/>
      </c>
      <c r="S67" s="258" t="str">
        <f>IF(ISERROR(VLOOKUP($A66&amp;TEXT(S$45,"0"),RawData!$D$1:$P$436,13,FALSE)),"",VLOOKUP($A66&amp;TEXT(S$45,"0"),RawData!$D$1:$P$436,13,FALSE))</f>
        <v/>
      </c>
      <c r="T67" s="258" t="str">
        <f>IF(ISERROR(VLOOKUP($A66&amp;TEXT(T$45,"0"),RawData!$D$1:$P$436,13,FALSE)),"",VLOOKUP($A66&amp;TEXT(T$45,"0"),RawData!$D$1:$P$436,13,FALSE))</f>
        <v/>
      </c>
      <c r="U67" s="258" t="str">
        <f>IF(ISERROR(VLOOKUP($A66&amp;TEXT(U$45,"0"),RawData!$D$1:$P$436,13,FALSE)),"",VLOOKUP($A66&amp;TEXT(U$45,"0"),RawData!$D$1:$P$436,13,FALSE))</f>
        <v/>
      </c>
      <c r="V67" s="258" t="str">
        <f>IF(ISERROR(VLOOKUP($A66&amp;TEXT(V$45,"0"),RawData!$D$1:$P$436,13,FALSE)),"",VLOOKUP($A66&amp;TEXT(V$45,"0"),RawData!$D$1:$P$436,13,FALSE))</f>
        <v/>
      </c>
      <c r="W67" s="977"/>
      <c r="X67" s="978"/>
      <c r="Y67" s="978"/>
      <c r="Z67" s="978"/>
      <c r="AA67" s="978"/>
      <c r="AB67" s="978"/>
      <c r="AC67" s="979"/>
      <c r="AD67" s="764">
        <f t="shared" ref="AD67:AT67" si="225">VLOOKUP($A66,$A$3:$AR$32,26+AD$45,FALSE)</f>
        <v>45.818181818181813</v>
      </c>
      <c r="AE67" s="764">
        <f t="shared" si="225"/>
        <v>45.242424242424242</v>
      </c>
      <c r="AF67" s="764">
        <f t="shared" si="225"/>
        <v>46.333333333333336</v>
      </c>
      <c r="AG67" s="764">
        <f t="shared" si="225"/>
        <v>45.666666666666664</v>
      </c>
      <c r="AH67" s="764">
        <f t="shared" si="225"/>
        <v>46.5</v>
      </c>
      <c r="AI67" s="764">
        <f t="shared" si="225"/>
        <v>47.8</v>
      </c>
      <c r="AJ67" s="764">
        <f t="shared" si="225"/>
        <v>48.5</v>
      </c>
      <c r="AK67" s="764">
        <f t="shared" si="225"/>
        <v>48</v>
      </c>
      <c r="AL67" s="764">
        <f t="shared" si="225"/>
        <v>0</v>
      </c>
      <c r="AM67" s="764">
        <f t="shared" si="225"/>
        <v>0</v>
      </c>
      <c r="AN67" s="764">
        <f t="shared" si="225"/>
        <v>0</v>
      </c>
      <c r="AO67" s="764">
        <f t="shared" si="225"/>
        <v>0</v>
      </c>
      <c r="AP67" s="764">
        <f t="shared" si="225"/>
        <v>0</v>
      </c>
      <c r="AQ67" s="764">
        <f t="shared" si="225"/>
        <v>0</v>
      </c>
      <c r="AR67" s="764">
        <f t="shared" si="225"/>
        <v>0</v>
      </c>
      <c r="AS67" s="764">
        <f t="shared" si="225"/>
        <v>0</v>
      </c>
      <c r="AT67" s="764">
        <f t="shared" si="225"/>
        <v>0</v>
      </c>
      <c r="AU67" s="764"/>
      <c r="AV67" s="212"/>
      <c r="CI67" s="11"/>
      <c r="CJ67" s="11"/>
      <c r="CK67" s="11"/>
    </row>
    <row r="68" spans="1:89" ht="18" x14ac:dyDescent="0.2">
      <c r="A68" s="254" t="s">
        <v>521</v>
      </c>
      <c r="B68" s="252">
        <f t="array" ref="B68">STDEV(IF(F69:V69=0,"",F69:V69))</f>
        <v>3.5632048174962621</v>
      </c>
      <c r="C68" s="982">
        <f>SUM(F69:V69)/COUNTIF(F69:V69,"&gt;" &amp; 0)</f>
        <v>50.125</v>
      </c>
      <c r="D68" s="984">
        <f>COUNTIF(F69:V69, "&gt;=" &amp; C68)</f>
        <v>4</v>
      </c>
      <c r="E68" s="980">
        <f>COUNTIF(F69:V69, "&lt;" &amp; C68)</f>
        <v>4</v>
      </c>
      <c r="F68" s="307">
        <f t="shared" ref="F68:V68" si="226">$C68-F69</f>
        <v>2.125</v>
      </c>
      <c r="G68" s="306">
        <f t="shared" si="226"/>
        <v>3.125</v>
      </c>
      <c r="H68" s="306">
        <f t="shared" si="226"/>
        <v>-3.875</v>
      </c>
      <c r="I68" s="306">
        <f t="shared" si="226"/>
        <v>-4.875</v>
      </c>
      <c r="J68" s="306">
        <f t="shared" si="226"/>
        <v>-0.875</v>
      </c>
      <c r="K68" s="306">
        <f t="shared" si="226"/>
        <v>-2.875</v>
      </c>
      <c r="L68" s="308">
        <f t="shared" si="226"/>
        <v>4.125</v>
      </c>
      <c r="M68" s="307">
        <f t="shared" si="226"/>
        <v>3.125</v>
      </c>
      <c r="N68" s="306" t="e">
        <f t="shared" si="226"/>
        <v>#VALUE!</v>
      </c>
      <c r="O68" s="306" t="e">
        <f t="shared" si="226"/>
        <v>#VALUE!</v>
      </c>
      <c r="P68" s="306" t="e">
        <f t="shared" si="226"/>
        <v>#VALUE!</v>
      </c>
      <c r="Q68" s="306" t="e">
        <f t="shared" si="226"/>
        <v>#VALUE!</v>
      </c>
      <c r="R68" s="306" t="e">
        <f t="shared" si="226"/>
        <v>#VALUE!</v>
      </c>
      <c r="S68" s="306" t="e">
        <f t="shared" si="226"/>
        <v>#VALUE!</v>
      </c>
      <c r="T68" s="306" t="e">
        <f t="shared" si="226"/>
        <v>#VALUE!</v>
      </c>
      <c r="U68" s="306" t="e">
        <f t="shared" si="226"/>
        <v>#VALUE!</v>
      </c>
      <c r="V68" s="306" t="e">
        <f t="shared" si="226"/>
        <v>#VALUE!</v>
      </c>
      <c r="W68" s="974"/>
      <c r="X68" s="975"/>
      <c r="Y68" s="975"/>
      <c r="Z68" s="975"/>
      <c r="AA68" s="975"/>
      <c r="AB68" s="975"/>
      <c r="AC68" s="976"/>
      <c r="AD68" s="598"/>
      <c r="AE68" s="598"/>
      <c r="AF68" s="598"/>
      <c r="AG68" s="598"/>
      <c r="AH68" s="598"/>
      <c r="AI68" s="598"/>
      <c r="AJ68" s="598"/>
      <c r="AK68" s="598"/>
      <c r="AL68" s="598"/>
      <c r="AM68" s="598"/>
      <c r="AN68" s="598"/>
      <c r="AO68" s="598"/>
      <c r="AP68" s="598"/>
      <c r="AQ68" s="598"/>
      <c r="AR68" s="764"/>
      <c r="AS68" s="764"/>
      <c r="AT68" s="764"/>
      <c r="AU68" s="764"/>
      <c r="AV68" s="212"/>
      <c r="CI68" s="11"/>
      <c r="CJ68" s="11"/>
      <c r="CK68" s="11"/>
    </row>
    <row r="69" spans="1:89" ht="13.5" thickBot="1" x14ac:dyDescent="0.25">
      <c r="A69" s="255"/>
      <c r="B69" s="253"/>
      <c r="C69" s="983"/>
      <c r="D69" s="985"/>
      <c r="E69" s="981"/>
      <c r="F69" s="765">
        <f>IF(ISERROR(VLOOKUP($A68&amp;TEXT(F$45,"0"),RawData!$D$1:$P$436,13,FALSE)),"",VLOOKUP($A68&amp;TEXT(F$45,"0"),RawData!$D$1:$P$436,13,FALSE))</f>
        <v>48</v>
      </c>
      <c r="G69" s="258">
        <f>IF(ISERROR(VLOOKUP($A68&amp;TEXT(G$45,"0"),RawData!$D$1:$P$436,13,FALSE)),"",VLOOKUP($A68&amp;TEXT(G$45,"0"),RawData!$D$1:$P$436,13,FALSE))</f>
        <v>47</v>
      </c>
      <c r="H69" s="258">
        <f>IF(ISERROR(VLOOKUP($A68&amp;TEXT(H$45,"0"),RawData!$D$1:$P$436,13,FALSE)),"",VLOOKUP($A68&amp;TEXT(H$45,"0"),RawData!$D$1:$P$436,13,FALSE))</f>
        <v>54</v>
      </c>
      <c r="I69" s="258">
        <f>IF(ISERROR(VLOOKUP($A68&amp;TEXT(I$45,"0"),RawData!$D$1:$P$436,13,FALSE)),"",VLOOKUP($A68&amp;TEXT(I$45,"0"),RawData!$D$1:$P$436,13,FALSE))</f>
        <v>55</v>
      </c>
      <c r="J69" s="258">
        <f>IF(ISERROR(VLOOKUP($A68&amp;TEXT(J$45,"0"),RawData!$D$1:$P$436,13,FALSE)),"",VLOOKUP($A68&amp;TEXT(J$45,"0"),RawData!$D$1:$P$436,13,FALSE))</f>
        <v>51</v>
      </c>
      <c r="K69" s="258">
        <f>IF(ISERROR(VLOOKUP($A68&amp;TEXT(K$45,"0"),RawData!$D$1:$P$436,13,FALSE)),"",VLOOKUP($A68&amp;TEXT(K$45,"0"),RawData!$D$1:$P$436,13,FALSE))</f>
        <v>53</v>
      </c>
      <c r="L69" s="259">
        <f>IF(ISERROR(VLOOKUP($A68&amp;TEXT(L$45,"0"),RawData!$D$1:$P$436,13,FALSE)),"",VLOOKUP($A68&amp;TEXT(L$45,"0"),RawData!$D$1:$P$436,13,FALSE))</f>
        <v>46</v>
      </c>
      <c r="M69" s="765">
        <f>IF(ISERROR(VLOOKUP($A68&amp;TEXT(M$45,"0"),RawData!$D$1:$P$436,13,FALSE)),"",VLOOKUP($A68&amp;TEXT(M$45,"0"),RawData!$D$1:$P$436,13,FALSE))</f>
        <v>47</v>
      </c>
      <c r="N69" s="258" t="str">
        <f>IF(ISERROR(VLOOKUP($A68&amp;TEXT(N$45,"0"),RawData!$D$1:$P$436,13,FALSE)),"",VLOOKUP($A68&amp;TEXT(N$45,"0"),RawData!$D$1:$P$436,13,FALSE))</f>
        <v/>
      </c>
      <c r="O69" s="258" t="str">
        <f>IF(ISERROR(VLOOKUP($A68&amp;TEXT(O$45,"0"),RawData!$D$1:$P$436,13,FALSE)),"",VLOOKUP($A68&amp;TEXT(O$45,"0"),RawData!$D$1:$P$436,13,FALSE))</f>
        <v/>
      </c>
      <c r="P69" s="258" t="str">
        <f>IF(ISERROR(VLOOKUP($A68&amp;TEXT(P$45,"0"),RawData!$D$1:$P$436,13,FALSE)),"",VLOOKUP($A68&amp;TEXT(P$45,"0"),RawData!$D$1:$P$436,13,FALSE))</f>
        <v/>
      </c>
      <c r="Q69" s="258" t="str">
        <f>IF(ISERROR(VLOOKUP($A68&amp;TEXT(Q$45,"0"),RawData!$D$1:$P$436,13,FALSE)),"",VLOOKUP($A68&amp;TEXT(Q$45,"0"),RawData!$D$1:$P$436,13,FALSE))</f>
        <v/>
      </c>
      <c r="R69" s="258" t="str">
        <f>IF(ISERROR(VLOOKUP($A68&amp;TEXT(R$45,"0"),RawData!$D$1:$P$436,13,FALSE)),"",VLOOKUP($A68&amp;TEXT(R$45,"0"),RawData!$D$1:$P$436,13,FALSE))</f>
        <v/>
      </c>
      <c r="S69" s="258" t="str">
        <f>IF(ISERROR(VLOOKUP($A68&amp;TEXT(S$45,"0"),RawData!$D$1:$P$436,13,FALSE)),"",VLOOKUP($A68&amp;TEXT(S$45,"0"),RawData!$D$1:$P$436,13,FALSE))</f>
        <v/>
      </c>
      <c r="T69" s="258" t="str">
        <f>IF(ISERROR(VLOOKUP($A68&amp;TEXT(T$45,"0"),RawData!$D$1:$P$436,13,FALSE)),"",VLOOKUP($A68&amp;TEXT(T$45,"0"),RawData!$D$1:$P$436,13,FALSE))</f>
        <v/>
      </c>
      <c r="U69" s="258" t="str">
        <f>IF(ISERROR(VLOOKUP($A68&amp;TEXT(U$45,"0"),RawData!$D$1:$P$436,13,FALSE)),"",VLOOKUP($A68&amp;TEXT(U$45,"0"),RawData!$D$1:$P$436,13,FALSE))</f>
        <v/>
      </c>
      <c r="V69" s="258" t="str">
        <f>IF(ISERROR(VLOOKUP($A68&amp;TEXT(V$45,"0"),RawData!$D$1:$P$436,13,FALSE)),"",VLOOKUP($A68&amp;TEXT(V$45,"0"),RawData!$D$1:$P$436,13,FALSE))</f>
        <v/>
      </c>
      <c r="W69" s="977"/>
      <c r="X69" s="978"/>
      <c r="Y69" s="978"/>
      <c r="Z69" s="978"/>
      <c r="AA69" s="978"/>
      <c r="AB69" s="978"/>
      <c r="AC69" s="979"/>
      <c r="AD69" s="764">
        <f t="shared" ref="AD69:AT69" si="227">VLOOKUP($A68,$A$3:$AR$32,26+AD$45,FALSE)</f>
        <v>48.277777777777771</v>
      </c>
      <c r="AE69" s="764">
        <f t="shared" si="227"/>
        <v>47.80555555555555</v>
      </c>
      <c r="AF69" s="764">
        <f t="shared" si="227"/>
        <v>49.666666666666664</v>
      </c>
      <c r="AG69" s="764">
        <f t="shared" si="227"/>
        <v>49.666666666666664</v>
      </c>
      <c r="AH69" s="764">
        <f t="shared" si="227"/>
        <v>50</v>
      </c>
      <c r="AI69" s="764">
        <f t="shared" si="227"/>
        <v>50.6</v>
      </c>
      <c r="AJ69" s="764">
        <f t="shared" si="227"/>
        <v>49.833333333333336</v>
      </c>
      <c r="AK69" s="764">
        <f t="shared" si="227"/>
        <v>48.833333333333336</v>
      </c>
      <c r="AL69" s="764">
        <f t="shared" si="227"/>
        <v>0</v>
      </c>
      <c r="AM69" s="764">
        <f t="shared" si="227"/>
        <v>0</v>
      </c>
      <c r="AN69" s="764">
        <f t="shared" si="227"/>
        <v>0</v>
      </c>
      <c r="AO69" s="764">
        <f t="shared" si="227"/>
        <v>0</v>
      </c>
      <c r="AP69" s="764">
        <f t="shared" si="227"/>
        <v>0</v>
      </c>
      <c r="AQ69" s="764">
        <f t="shared" si="227"/>
        <v>0</v>
      </c>
      <c r="AR69" s="764">
        <f t="shared" si="227"/>
        <v>0</v>
      </c>
      <c r="AS69" s="764">
        <f t="shared" si="227"/>
        <v>0</v>
      </c>
      <c r="AT69" s="764">
        <f t="shared" si="227"/>
        <v>0</v>
      </c>
      <c r="AU69" s="764"/>
      <c r="AV69" s="212"/>
      <c r="CH69" s="11"/>
      <c r="CI69" s="11"/>
      <c r="CJ69" s="11"/>
      <c r="CK69" s="11"/>
    </row>
    <row r="70" spans="1:89" ht="18" x14ac:dyDescent="0.2">
      <c r="A70" s="792" t="s">
        <v>57</v>
      </c>
      <c r="B70" s="252" t="e">
        <f t="array" ref="B70">STDEV(IF(F71:V71=0,"",F71:V71))</f>
        <v>#DIV/0!</v>
      </c>
      <c r="C70" s="982" t="e">
        <f>SUM(F71:V71)/COUNTIF(F71:V71,"&gt;" &amp; 0)</f>
        <v>#DIV/0!</v>
      </c>
      <c r="D70" s="984">
        <f>COUNTIF(F71:V71, "&gt;=" &amp; C70)</f>
        <v>0</v>
      </c>
      <c r="E70" s="980">
        <f>COUNTIF(F71:V71, "&lt;" &amp; C70)</f>
        <v>0</v>
      </c>
      <c r="F70" s="307" t="e">
        <f t="shared" ref="F70:V70" si="228">$C70-F71</f>
        <v>#DIV/0!</v>
      </c>
      <c r="G70" s="306" t="e">
        <f t="shared" si="228"/>
        <v>#DIV/0!</v>
      </c>
      <c r="H70" s="306" t="e">
        <f t="shared" si="228"/>
        <v>#DIV/0!</v>
      </c>
      <c r="I70" s="306" t="e">
        <f t="shared" si="228"/>
        <v>#DIV/0!</v>
      </c>
      <c r="J70" s="306" t="e">
        <f t="shared" si="228"/>
        <v>#DIV/0!</v>
      </c>
      <c r="K70" s="306" t="e">
        <f t="shared" si="228"/>
        <v>#DIV/0!</v>
      </c>
      <c r="L70" s="308" t="e">
        <f t="shared" si="228"/>
        <v>#DIV/0!</v>
      </c>
      <c r="M70" s="307" t="e">
        <f t="shared" si="228"/>
        <v>#DIV/0!</v>
      </c>
      <c r="N70" s="306" t="e">
        <f t="shared" si="228"/>
        <v>#DIV/0!</v>
      </c>
      <c r="O70" s="306" t="e">
        <f t="shared" si="228"/>
        <v>#DIV/0!</v>
      </c>
      <c r="P70" s="306" t="e">
        <f t="shared" si="228"/>
        <v>#DIV/0!</v>
      </c>
      <c r="Q70" s="306" t="e">
        <f t="shared" si="228"/>
        <v>#DIV/0!</v>
      </c>
      <c r="R70" s="306" t="e">
        <f t="shared" si="228"/>
        <v>#DIV/0!</v>
      </c>
      <c r="S70" s="306" t="e">
        <f t="shared" si="228"/>
        <v>#DIV/0!</v>
      </c>
      <c r="T70" s="306" t="e">
        <f t="shared" si="228"/>
        <v>#DIV/0!</v>
      </c>
      <c r="U70" s="306" t="e">
        <f t="shared" si="228"/>
        <v>#DIV/0!</v>
      </c>
      <c r="V70" s="306" t="e">
        <f t="shared" si="228"/>
        <v>#DIV/0!</v>
      </c>
      <c r="W70" s="974"/>
      <c r="X70" s="975"/>
      <c r="Y70" s="975"/>
      <c r="Z70" s="975"/>
      <c r="AA70" s="975"/>
      <c r="AB70" s="975"/>
      <c r="AC70" s="976"/>
      <c r="AD70" s="598"/>
      <c r="AE70" s="598"/>
      <c r="AF70" s="598"/>
      <c r="AG70" s="598"/>
      <c r="AH70" s="598"/>
      <c r="AI70" s="598"/>
      <c r="AJ70" s="598"/>
      <c r="AK70" s="598"/>
      <c r="AL70" s="598"/>
      <c r="AM70" s="598"/>
      <c r="AN70" s="598"/>
      <c r="AO70" s="598"/>
      <c r="AP70" s="598"/>
      <c r="AQ70" s="598"/>
      <c r="AR70" s="764"/>
      <c r="AS70" s="764"/>
      <c r="AT70" s="764"/>
      <c r="AU70" s="764"/>
      <c r="AV70" s="11"/>
      <c r="CH70" s="11"/>
      <c r="CI70" s="11"/>
      <c r="CJ70" s="11"/>
      <c r="CK70" s="11"/>
    </row>
    <row r="71" spans="1:89" ht="13.5" thickBot="1" x14ac:dyDescent="0.25">
      <c r="A71" s="793" t="s">
        <v>520</v>
      </c>
      <c r="B71" s="253"/>
      <c r="C71" s="983"/>
      <c r="D71" s="985"/>
      <c r="E71" s="981"/>
      <c r="F71" s="765" t="str">
        <f>IF(ISERROR(VLOOKUP($A70&amp;TEXT(F$45,"0"),RawData!$D$1:$P$436,13,FALSE)),"",VLOOKUP($A70&amp;TEXT(F$45,"0"),RawData!$D$1:$P$436,13,FALSE))</f>
        <v/>
      </c>
      <c r="G71" s="258" t="str">
        <f>IF(ISERROR(VLOOKUP($A70&amp;TEXT(G$45,"0"),RawData!$D$1:$P$436,13,FALSE)),"",VLOOKUP($A70&amp;TEXT(G$45,"0"),RawData!$D$1:$P$436,13,FALSE))</f>
        <v/>
      </c>
      <c r="H71" s="258" t="str">
        <f>IF(ISERROR(VLOOKUP($A70&amp;TEXT(H$45,"0"),RawData!$D$1:$P$436,13,FALSE)),"",VLOOKUP($A70&amp;TEXT(H$45,"0"),RawData!$D$1:$P$436,13,FALSE))</f>
        <v/>
      </c>
      <c r="I71" s="258" t="str">
        <f>IF(ISERROR(VLOOKUP($A70&amp;TEXT(I$45,"0"),RawData!$D$1:$P$436,13,FALSE)),"",VLOOKUP($A70&amp;TEXT(I$45,"0"),RawData!$D$1:$P$436,13,FALSE))</f>
        <v/>
      </c>
      <c r="J71" s="258" t="str">
        <f>IF(ISERROR(VLOOKUP($A70&amp;TEXT(J$45,"0"),RawData!$D$1:$P$436,13,FALSE)),"",VLOOKUP($A70&amp;TEXT(J$45,"0"),RawData!$D$1:$P$436,13,FALSE))</f>
        <v/>
      </c>
      <c r="K71" s="258" t="str">
        <f>IF(ISERROR(VLOOKUP($A70&amp;TEXT(K$45,"0"),RawData!$D$1:$P$436,13,FALSE)),"",VLOOKUP($A70&amp;TEXT(K$45,"0"),RawData!$D$1:$P$436,13,FALSE))</f>
        <v/>
      </c>
      <c r="L71" s="259" t="str">
        <f>IF(ISERROR(VLOOKUP($A70&amp;TEXT(L$45,"0"),RawData!$D$1:$P$436,13,FALSE)),"",VLOOKUP($A70&amp;TEXT(L$45,"0"),RawData!$D$1:$P$436,13,FALSE))</f>
        <v/>
      </c>
      <c r="M71" s="765" t="str">
        <f>IF(ISERROR(VLOOKUP($A70&amp;TEXT(M$45,"0"),RawData!$D$1:$P$436,13,FALSE)),"",VLOOKUP($A70&amp;TEXT(M$45,"0"),RawData!$D$1:$P$436,13,FALSE))</f>
        <v/>
      </c>
      <c r="N71" s="258" t="str">
        <f>IF(ISERROR(VLOOKUP($A70&amp;TEXT(N$45,"0"),RawData!$D$1:$P$436,13,FALSE)),"",VLOOKUP($A70&amp;TEXT(N$45,"0"),RawData!$D$1:$P$436,13,FALSE))</f>
        <v/>
      </c>
      <c r="O71" s="258" t="str">
        <f>IF(ISERROR(VLOOKUP($A71&amp;TEXT(O$45,"0"),RawData!$D$1:$P$436,13,FALSE)),"",VLOOKUP($A71&amp;TEXT(O$45,"0"),RawData!$D$1:$P$436,13,FALSE))</f>
        <v/>
      </c>
      <c r="P71" s="258" t="str">
        <f>IF(ISERROR(VLOOKUP($A70&amp;TEXT(P$45,"0"),RawData!$D$1:$P$436,13,FALSE)),"",VLOOKUP($A70&amp;TEXT(P$45,"0"),RawData!$D$1:$P$436,13,FALSE))</f>
        <v/>
      </c>
      <c r="Q71" s="258" t="str">
        <f>IF(ISERROR(VLOOKUP($A70&amp;TEXT(Q$45,"0"),RawData!$D$1:$P$436,13,FALSE)),"",VLOOKUP($A70&amp;TEXT(Q$45,"0"),RawData!$D$1:$P$436,13,FALSE))</f>
        <v/>
      </c>
      <c r="R71" s="258" t="str">
        <f>IF(ISERROR(VLOOKUP($A70&amp;TEXT(R$45,"0"),RawData!$D$1:$P$436,13,FALSE)),"",VLOOKUP($A70&amp;TEXT(R$45,"0"),RawData!$D$1:$P$436,13,FALSE))</f>
        <v/>
      </c>
      <c r="S71" s="258" t="str">
        <f>IF(ISERROR(VLOOKUP($A71&amp;TEXT(S$45,"0"),RawData!$D$1:$P$436,13,FALSE)),"",VLOOKUP($A71&amp;TEXT(S$45,"0"),RawData!$D$1:$P$436,13,FALSE))</f>
        <v/>
      </c>
      <c r="T71" s="258" t="str">
        <f>IF(ISERROR(VLOOKUP($A70&amp;TEXT(T$45,"0"),RawData!$D$1:$P$436,13,FALSE)),"",VLOOKUP($A70&amp;TEXT(T$45,"0"),RawData!$D$1:$P$436,13,FALSE))</f>
        <v/>
      </c>
      <c r="U71" s="258" t="str">
        <f>IF(ISERROR(VLOOKUP($A70&amp;TEXT(U$45,"0"),RawData!$D$1:$P$436,13,FALSE)),"",VLOOKUP($A70&amp;TEXT(U$45,"0"),RawData!$D$1:$P$436,13,FALSE))</f>
        <v/>
      </c>
      <c r="V71" s="258" t="str">
        <f>IF(ISERROR(VLOOKUP($A70&amp;TEXT(V$45,"0"),RawData!$D$1:$P$436,13,FALSE)),"",VLOOKUP($A70&amp;TEXT(V$45,"0"),RawData!$D$1:$P$436,13,FALSE))</f>
        <v/>
      </c>
      <c r="W71" s="977"/>
      <c r="X71" s="978"/>
      <c r="Y71" s="978"/>
      <c r="Z71" s="978"/>
      <c r="AA71" s="978"/>
      <c r="AB71" s="978"/>
      <c r="AC71" s="979"/>
      <c r="AD71" s="764" t="e">
        <f t="shared" ref="AD71:AK71" si="229">VLOOKUP($A70,$A$3:$AR$32,26+AD$45,FALSE)</f>
        <v>#N/A</v>
      </c>
      <c r="AE71" s="764" t="e">
        <f t="shared" si="229"/>
        <v>#N/A</v>
      </c>
      <c r="AF71" s="764" t="e">
        <f t="shared" si="229"/>
        <v>#N/A</v>
      </c>
      <c r="AG71" s="764" t="e">
        <f t="shared" si="229"/>
        <v>#N/A</v>
      </c>
      <c r="AH71" s="764" t="e">
        <f t="shared" si="229"/>
        <v>#N/A</v>
      </c>
      <c r="AI71" s="764" t="e">
        <f t="shared" si="229"/>
        <v>#N/A</v>
      </c>
      <c r="AJ71" s="764" t="e">
        <f t="shared" si="229"/>
        <v>#N/A</v>
      </c>
      <c r="AK71" s="764" t="e">
        <f t="shared" si="229"/>
        <v>#N/A</v>
      </c>
      <c r="AL71" s="764" t="e">
        <f t="shared" ref="AL71:AT71" si="230">VLOOKUP($A71,$A$3:$AR$32,26+AL$45,FALSE)</f>
        <v>#N/A</v>
      </c>
      <c r="AM71" s="764" t="e">
        <f t="shared" si="230"/>
        <v>#N/A</v>
      </c>
      <c r="AN71" s="764" t="e">
        <f t="shared" si="230"/>
        <v>#N/A</v>
      </c>
      <c r="AO71" s="764" t="e">
        <f t="shared" si="230"/>
        <v>#N/A</v>
      </c>
      <c r="AP71" s="764" t="e">
        <f t="shared" si="230"/>
        <v>#N/A</v>
      </c>
      <c r="AQ71" s="764" t="e">
        <f t="shared" si="230"/>
        <v>#N/A</v>
      </c>
      <c r="AR71" s="764" t="e">
        <f t="shared" si="230"/>
        <v>#N/A</v>
      </c>
      <c r="AS71" s="764" t="e">
        <f t="shared" si="230"/>
        <v>#N/A</v>
      </c>
      <c r="AT71" s="764" t="e">
        <f t="shared" si="230"/>
        <v>#N/A</v>
      </c>
      <c r="AU71" s="764"/>
      <c r="AV71" s="11"/>
      <c r="CC71" s="11"/>
      <c r="CD71" s="11"/>
      <c r="CE71" s="11"/>
      <c r="CF71" s="11"/>
      <c r="CG71" s="11"/>
      <c r="CH71" s="11"/>
      <c r="CI71" s="11"/>
      <c r="CJ71" s="11"/>
      <c r="CK71" s="11"/>
    </row>
    <row r="72" spans="1:89" ht="18" x14ac:dyDescent="0.2">
      <c r="A72" s="792" t="s">
        <v>507</v>
      </c>
      <c r="B72" s="252">
        <f t="array" ref="B72">STDEV(IF(F73:V73=0,"",F73:V73))</f>
        <v>6.0710083888216504</v>
      </c>
      <c r="C72" s="982">
        <f>SUM(F73:V73)/COUNTIF(F73:V73,"&gt;" &amp; 0)</f>
        <v>50</v>
      </c>
      <c r="D72" s="984">
        <f>COUNTIF(F73:V73, "&gt;=" &amp; C72)</f>
        <v>3</v>
      </c>
      <c r="E72" s="980">
        <f>COUNTIF(F73:V73, "&lt;" &amp; C72)</f>
        <v>5</v>
      </c>
      <c r="F72" s="307">
        <f t="shared" ref="F72:V72" si="231">$C72-F73</f>
        <v>5</v>
      </c>
      <c r="G72" s="306">
        <f t="shared" si="231"/>
        <v>7</v>
      </c>
      <c r="H72" s="306">
        <f t="shared" si="231"/>
        <v>3</v>
      </c>
      <c r="I72" s="306">
        <f t="shared" si="231"/>
        <v>-3</v>
      </c>
      <c r="J72" s="306">
        <f t="shared" si="231"/>
        <v>-10</v>
      </c>
      <c r="K72" s="306">
        <f t="shared" si="231"/>
        <v>4</v>
      </c>
      <c r="L72" s="308">
        <f t="shared" si="231"/>
        <v>1</v>
      </c>
      <c r="M72" s="307">
        <f t="shared" si="231"/>
        <v>-7</v>
      </c>
      <c r="N72" s="306" t="e">
        <f t="shared" si="231"/>
        <v>#VALUE!</v>
      </c>
      <c r="O72" s="306" t="e">
        <f t="shared" si="231"/>
        <v>#VALUE!</v>
      </c>
      <c r="P72" s="306" t="e">
        <f t="shared" si="231"/>
        <v>#VALUE!</v>
      </c>
      <c r="Q72" s="306" t="e">
        <f t="shared" si="231"/>
        <v>#VALUE!</v>
      </c>
      <c r="R72" s="306" t="e">
        <f t="shared" si="231"/>
        <v>#VALUE!</v>
      </c>
      <c r="S72" s="306" t="e">
        <f t="shared" si="231"/>
        <v>#VALUE!</v>
      </c>
      <c r="T72" s="306" t="e">
        <f t="shared" si="231"/>
        <v>#VALUE!</v>
      </c>
      <c r="U72" s="306" t="e">
        <f t="shared" si="231"/>
        <v>#VALUE!</v>
      </c>
      <c r="V72" s="306" t="e">
        <f t="shared" si="231"/>
        <v>#VALUE!</v>
      </c>
      <c r="W72" s="974"/>
      <c r="X72" s="975"/>
      <c r="Y72" s="975"/>
      <c r="Z72" s="975"/>
      <c r="AA72" s="975"/>
      <c r="AB72" s="975"/>
      <c r="AC72" s="976"/>
      <c r="AD72" s="598"/>
      <c r="AE72" s="598"/>
      <c r="AF72" s="598"/>
      <c r="AG72" s="598"/>
      <c r="AH72" s="598"/>
      <c r="AI72" s="598"/>
      <c r="AJ72" s="598"/>
      <c r="AK72" s="598"/>
      <c r="AL72" s="598"/>
      <c r="AM72" s="598"/>
      <c r="AN72" s="598"/>
      <c r="AO72" s="598"/>
      <c r="AP72" s="598"/>
      <c r="AQ72" s="598"/>
      <c r="AR72" s="764"/>
      <c r="AS72" s="764"/>
      <c r="AT72" s="764"/>
      <c r="AU72" s="764"/>
      <c r="AV72" s="11"/>
      <c r="CC72" s="11"/>
      <c r="CD72" s="11"/>
      <c r="CE72" s="11"/>
      <c r="CF72" s="11"/>
      <c r="CG72" s="11"/>
      <c r="CH72" s="11"/>
      <c r="CI72" s="11"/>
      <c r="CJ72" s="11"/>
      <c r="CK72" s="11"/>
    </row>
    <row r="73" spans="1:89" ht="13.5" thickBot="1" x14ac:dyDescent="0.25">
      <c r="A73" s="793" t="s">
        <v>528</v>
      </c>
      <c r="B73" s="253"/>
      <c r="C73" s="983"/>
      <c r="D73" s="985"/>
      <c r="E73" s="981"/>
      <c r="F73" s="765">
        <f>IF(ISERROR(VLOOKUP($A72&amp;TEXT(F$45,"0"),RawData!$D$1:$P$436,13,FALSE)),"",VLOOKUP($A72&amp;TEXT(F$45,"0"),RawData!$D$1:$P$436,13,FALSE))</f>
        <v>45</v>
      </c>
      <c r="G73" s="258">
        <f>IF(ISERROR(VLOOKUP($A72&amp;TEXT(G$45,"0"),RawData!$D$1:$P$436,13,FALSE)),"",VLOOKUP($A72&amp;TEXT(G$45,"0"),RawData!$D$1:$P$436,13,FALSE))</f>
        <v>43</v>
      </c>
      <c r="H73" s="258">
        <f>IF(ISERROR(VLOOKUP($A72&amp;TEXT(H$45,"0"),RawData!$D$1:$P$436,13,FALSE)),"",VLOOKUP($A72&amp;TEXT(H$45,"0"),RawData!$D$1:$P$436,13,FALSE))</f>
        <v>47</v>
      </c>
      <c r="I73" s="258">
        <f>IF(ISERROR(VLOOKUP($A72&amp;TEXT(I$45,"0"),RawData!$D$1:$P$436,13,FALSE)),"",VLOOKUP($A72&amp;TEXT(I$45,"0"),RawData!$D$1:$P$436,13,FALSE))</f>
        <v>53</v>
      </c>
      <c r="J73" s="258">
        <f>IF(ISERROR(VLOOKUP($A72&amp;TEXT(J$45,"0"),RawData!$D$1:$P$436,13,FALSE)),"",VLOOKUP($A72&amp;TEXT(J$45,"0"),RawData!$D$1:$P$436,13,FALSE))</f>
        <v>60</v>
      </c>
      <c r="K73" s="258">
        <f>IF(ISERROR(VLOOKUP($A72&amp;TEXT(K$45,"0"),RawData!$D$1:$P$436,13,FALSE)),"",VLOOKUP($A72&amp;TEXT(K$45,"0"),RawData!$D$1:$P$436,13,FALSE))</f>
        <v>46</v>
      </c>
      <c r="L73" s="259">
        <f>IF(ISERROR(VLOOKUP($A72&amp;TEXT(L$45,"0"),RawData!$D$1:$P$436,13,FALSE)),"",VLOOKUP($A72&amp;TEXT(L$45,"0"),RawData!$D$1:$P$436,13,FALSE))</f>
        <v>49</v>
      </c>
      <c r="M73" s="765">
        <f>IF(ISERROR(VLOOKUP($A72&amp;TEXT(M$45,"0"),RawData!$D$1:$P$436,13,FALSE)),"",VLOOKUP($A72&amp;TEXT(M$45,"0"),RawData!$D$1:$P$436,13,FALSE))</f>
        <v>57</v>
      </c>
      <c r="N73" s="258" t="str">
        <f>IF(ISERROR(VLOOKUP($A72&amp;TEXT(N$45,"0"),RawData!$D$1:$P$436,13,FALSE)),"",VLOOKUP($A72&amp;TEXT(N$45,"0"),RawData!$D$1:$P$436,13,FALSE))</f>
        <v/>
      </c>
      <c r="O73" s="258" t="str">
        <f>IF(ISERROR(VLOOKUP($A72&amp;TEXT(O$45,"0"),RawData!$D$1:$P$436,13,FALSE)),"",VLOOKUP($A72&amp;TEXT(O$45,"0"),RawData!$D$1:$P$436,13,FALSE))</f>
        <v/>
      </c>
      <c r="P73" s="258" t="str">
        <f>IF(ISERROR(VLOOKUP($A72&amp;TEXT(P$45,"0"),RawData!$D$1:$P$436,13,FALSE)),"",VLOOKUP($A72&amp;TEXT(P$45,"0"),RawData!$D$1:$P$436,13,FALSE))</f>
        <v/>
      </c>
      <c r="Q73" s="258" t="str">
        <f>IF(ISERROR(VLOOKUP($A73&amp;TEXT(Q$45,"0"),RawData!$D$1:$P$436,13,FALSE)),"",VLOOKUP($A73&amp;TEXT(Q$45,"0"),RawData!$D$1:$P$436,13,FALSE))</f>
        <v/>
      </c>
      <c r="R73" s="258" t="str">
        <f>IF(ISERROR(VLOOKUP($A72&amp;TEXT(R$45,"0"),RawData!$D$1:$P$436,13,FALSE)),"",VLOOKUP($A72&amp;TEXT(R$45,"0"),RawData!$D$1:$P$436,13,FALSE))</f>
        <v/>
      </c>
      <c r="S73" s="258" t="str">
        <f>IF(ISERROR(VLOOKUP($A72&amp;TEXT(S$45,"0"),RawData!$D$1:$P$436,13,FALSE)),"",VLOOKUP($A72&amp;TEXT(S$45,"0"),RawData!$D$1:$P$436,13,FALSE))</f>
        <v/>
      </c>
      <c r="T73" s="258" t="str">
        <f>IF(ISERROR(VLOOKUP($A73&amp;TEXT(T$45,"0"),RawData!$D$1:$P$436,13,FALSE)),"",VLOOKUP($A73&amp;TEXT(T$45,"0"),RawData!$D$1:$P$436,13,FALSE))</f>
        <v/>
      </c>
      <c r="U73" s="258" t="str">
        <f>IF(ISERROR(VLOOKUP($A73&amp;TEXT(U$45,"0"),RawData!$D$1:$P$436,13,FALSE)),"",VLOOKUP($A73&amp;TEXT(U$45,"0"),RawData!$D$1:$P$436,13,FALSE))</f>
        <v/>
      </c>
      <c r="V73" s="258" t="str">
        <f>IF(ISERROR(VLOOKUP($A73&amp;TEXT(V$45,"0"),RawData!$D$1:$P$436,13,FALSE)),"",VLOOKUP($A73&amp;TEXT(V$45,"0"),RawData!$D$1:$P$436,13,FALSE))</f>
        <v/>
      </c>
      <c r="W73" s="977"/>
      <c r="X73" s="978"/>
      <c r="Y73" s="978"/>
      <c r="Z73" s="978"/>
      <c r="AA73" s="978"/>
      <c r="AB73" s="978"/>
      <c r="AC73" s="979"/>
      <c r="AD73" s="764">
        <f t="shared" ref="AD73:AK73" si="232">VLOOKUP($A72,$A$3:$AR$32,26+AD$45,FALSE)</f>
        <v>47.518518518518512</v>
      </c>
      <c r="AE73" s="764">
        <f t="shared" si="232"/>
        <v>45.592592592592588</v>
      </c>
      <c r="AF73" s="764">
        <f t="shared" si="232"/>
        <v>45</v>
      </c>
      <c r="AG73" s="764">
        <f t="shared" si="232"/>
        <v>45</v>
      </c>
      <c r="AH73" s="764">
        <f t="shared" si="232"/>
        <v>48.75</v>
      </c>
      <c r="AI73" s="764">
        <f t="shared" si="232"/>
        <v>48.2</v>
      </c>
      <c r="AJ73" s="764">
        <f t="shared" si="232"/>
        <v>48.333333333333336</v>
      </c>
      <c r="AK73" s="764">
        <f t="shared" si="232"/>
        <v>47.833333333333336</v>
      </c>
      <c r="AL73" s="764" t="e">
        <f t="shared" ref="AL73:AT73" si="233">VLOOKUP($A73,$A$3:$AR$32,26+AL$45,FALSE)</f>
        <v>#N/A</v>
      </c>
      <c r="AM73" s="764" t="e">
        <f t="shared" si="233"/>
        <v>#N/A</v>
      </c>
      <c r="AN73" s="764" t="e">
        <f t="shared" si="233"/>
        <v>#N/A</v>
      </c>
      <c r="AO73" s="764" t="e">
        <f t="shared" si="233"/>
        <v>#N/A</v>
      </c>
      <c r="AP73" s="764" t="e">
        <f t="shared" si="233"/>
        <v>#N/A</v>
      </c>
      <c r="AQ73" s="764" t="e">
        <f t="shared" si="233"/>
        <v>#N/A</v>
      </c>
      <c r="AR73" s="764" t="e">
        <f t="shared" si="233"/>
        <v>#N/A</v>
      </c>
      <c r="AS73" s="764" t="e">
        <f t="shared" si="233"/>
        <v>#N/A</v>
      </c>
      <c r="AT73" s="764" t="e">
        <f t="shared" si="233"/>
        <v>#N/A</v>
      </c>
      <c r="AU73" s="764"/>
      <c r="AV73" s="11"/>
      <c r="CD73" s="11"/>
      <c r="CE73" s="11"/>
      <c r="CF73" s="11"/>
      <c r="CG73" s="11"/>
      <c r="CH73" s="11"/>
      <c r="CI73" s="11"/>
      <c r="CJ73" s="11"/>
      <c r="CK73" s="11"/>
    </row>
    <row r="74" spans="1:89" ht="18" x14ac:dyDescent="0.2">
      <c r="A74" s="254"/>
      <c r="B74" s="252" t="e">
        <f t="array" ref="B74">STDEV(IF(F75:V75=0,"",F75:V75))</f>
        <v>#DIV/0!</v>
      </c>
      <c r="C74" s="982" t="e">
        <f>SUM(F75:V75)/COUNTIF(F75:V75,"&gt;" &amp; 0)</f>
        <v>#DIV/0!</v>
      </c>
      <c r="D74" s="984">
        <f>COUNTIF(F75:V75, "&gt;=" &amp; C74)</f>
        <v>0</v>
      </c>
      <c r="E74" s="980">
        <f>COUNTIF(F75:V75, "&lt;" &amp; C74)</f>
        <v>0</v>
      </c>
      <c r="F74" s="307" t="e">
        <f t="shared" ref="F74:V74" si="234">$C74-F75</f>
        <v>#DIV/0!</v>
      </c>
      <c r="G74" s="306" t="e">
        <f t="shared" si="234"/>
        <v>#DIV/0!</v>
      </c>
      <c r="H74" s="306" t="e">
        <f t="shared" si="234"/>
        <v>#DIV/0!</v>
      </c>
      <c r="I74" s="306" t="e">
        <f t="shared" si="234"/>
        <v>#DIV/0!</v>
      </c>
      <c r="J74" s="306" t="e">
        <f t="shared" si="234"/>
        <v>#DIV/0!</v>
      </c>
      <c r="K74" s="306" t="e">
        <f t="shared" si="234"/>
        <v>#DIV/0!</v>
      </c>
      <c r="L74" s="308" t="e">
        <f t="shared" si="234"/>
        <v>#DIV/0!</v>
      </c>
      <c r="M74" s="307" t="e">
        <f t="shared" si="234"/>
        <v>#DIV/0!</v>
      </c>
      <c r="N74" s="306" t="e">
        <f t="shared" si="234"/>
        <v>#DIV/0!</v>
      </c>
      <c r="O74" s="306" t="e">
        <f t="shared" si="234"/>
        <v>#DIV/0!</v>
      </c>
      <c r="P74" s="306" t="e">
        <f t="shared" si="234"/>
        <v>#DIV/0!</v>
      </c>
      <c r="Q74" s="306" t="e">
        <f t="shared" si="234"/>
        <v>#DIV/0!</v>
      </c>
      <c r="R74" s="306" t="e">
        <f t="shared" si="234"/>
        <v>#DIV/0!</v>
      </c>
      <c r="S74" s="306" t="e">
        <f t="shared" si="234"/>
        <v>#DIV/0!</v>
      </c>
      <c r="T74" s="306" t="e">
        <f t="shared" si="234"/>
        <v>#DIV/0!</v>
      </c>
      <c r="U74" s="306" t="e">
        <f t="shared" si="234"/>
        <v>#DIV/0!</v>
      </c>
      <c r="V74" s="306" t="e">
        <f t="shared" si="234"/>
        <v>#DIV/0!</v>
      </c>
      <c r="W74" s="974"/>
      <c r="X74" s="975"/>
      <c r="Y74" s="975"/>
      <c r="Z74" s="975"/>
      <c r="AA74" s="975"/>
      <c r="AB74" s="975"/>
      <c r="AC74" s="976"/>
      <c r="AD74" s="598"/>
      <c r="AE74" s="598"/>
      <c r="AF74" s="598"/>
      <c r="AG74" s="598"/>
      <c r="AH74" s="598"/>
      <c r="AI74" s="598"/>
      <c r="AJ74" s="598"/>
      <c r="AK74" s="598"/>
      <c r="AL74" s="598"/>
      <c r="AM74" s="598"/>
      <c r="AN74" s="598"/>
      <c r="AO74" s="598"/>
      <c r="AP74" s="598"/>
      <c r="AQ74" s="598"/>
      <c r="AR74" s="764"/>
      <c r="AS74" s="764"/>
      <c r="AT74" s="764"/>
      <c r="AU74" s="764"/>
      <c r="AV74" s="1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51"/>
      <c r="BO74" s="251"/>
      <c r="BP74" s="251"/>
      <c r="BQ74" s="251"/>
      <c r="BR74" s="251"/>
      <c r="BS74" s="251"/>
      <c r="BT74" s="251"/>
      <c r="BU74" s="251"/>
      <c r="BV74" s="251"/>
      <c r="BW74" s="251"/>
      <c r="BX74" s="251"/>
      <c r="BY74" s="251"/>
      <c r="BZ74" s="251"/>
      <c r="CA74" s="251"/>
      <c r="CB74" s="251"/>
      <c r="CC74" s="251"/>
      <c r="CD74" s="11"/>
      <c r="CE74" s="11"/>
      <c r="CF74" s="11"/>
      <c r="CG74" s="11"/>
      <c r="CH74" s="11"/>
      <c r="CI74" s="11"/>
      <c r="CJ74" s="11"/>
      <c r="CK74" s="11"/>
    </row>
    <row r="75" spans="1:89" ht="13.5" thickBot="1" x14ac:dyDescent="0.25">
      <c r="A75" s="255"/>
      <c r="B75" s="253"/>
      <c r="C75" s="983"/>
      <c r="D75" s="985"/>
      <c r="E75" s="981"/>
      <c r="F75" s="599" t="str">
        <f>IF(ISERROR(VLOOKUP($A74&amp;TEXT(F$45,"0"),RawData!$D$1:$P$436,13,FALSE)),"",VLOOKUP($A74&amp;TEXT(F$45,"0"),RawData!$D$1:$P$436,13,FALSE))</f>
        <v/>
      </c>
      <c r="G75" s="258" t="str">
        <f>IF(ISERROR(VLOOKUP($A74&amp;TEXT(G$45,"0"),RawData!$D$1:$P$436,13,FALSE)),"",VLOOKUP($A74&amp;TEXT(G$45,"0"),RawData!$D$1:$P$436,13,FALSE))</f>
        <v/>
      </c>
      <c r="H75" s="258" t="str">
        <f>IF(ISERROR(VLOOKUP($A74&amp;TEXT(H$45,"0"),RawData!$D$1:$P$436,13,FALSE)),"",VLOOKUP($A74&amp;TEXT(H$45,"0"),RawData!$D$1:$P$436,13,FALSE))</f>
        <v/>
      </c>
      <c r="I75" s="258" t="str">
        <f>IF(ISERROR(VLOOKUP($A74&amp;TEXT(I$45,"0"),RawData!$D$1:$P$436,13,FALSE)),"",VLOOKUP($A74&amp;TEXT(I$45,"0"),RawData!$D$1:$P$436,13,FALSE))</f>
        <v/>
      </c>
      <c r="J75" s="258" t="str">
        <f>IF(ISERROR(VLOOKUP($A74&amp;TEXT(J$45,"0"),RawData!$D$1:$P$436,13,FALSE)),"",VLOOKUP($A74&amp;TEXT(J$45,"0"),RawData!$D$1:$P$436,13,FALSE))</f>
        <v/>
      </c>
      <c r="K75" s="258" t="str">
        <f>IF(ISERROR(VLOOKUP($A74&amp;TEXT(K$45,"0"),RawData!$D$1:$P$436,13,FALSE)),"",VLOOKUP($A74&amp;TEXT(K$45,"0"),RawData!$D$1:$P$436,13,FALSE))</f>
        <v/>
      </c>
      <c r="L75" s="259" t="str">
        <f>IF(ISERROR(VLOOKUP($A74&amp;TEXT(L$45,"0"),RawData!$D$1:$P$436,13,FALSE)),"",VLOOKUP($A74&amp;TEXT(L$45,"0"),RawData!$D$1:$P$436,13,FALSE))</f>
        <v/>
      </c>
      <c r="M75" s="599" t="str">
        <f>IF(ISERROR(VLOOKUP($A74&amp;TEXT(M$45,"0"),RawData!$D$1:$P$436,13,FALSE)),"",VLOOKUP($A74&amp;TEXT(M$45,"0"),RawData!$D$1:$P$436,13,FALSE))</f>
        <v/>
      </c>
      <c r="N75" s="258" t="str">
        <f>IF(ISERROR(VLOOKUP($A74&amp;TEXT(N$45,"0"),RawData!$D$1:$P$436,13,FALSE)),"",VLOOKUP($A74&amp;TEXT(N$45,"0"),RawData!$D$1:$P$436,13,FALSE))</f>
        <v/>
      </c>
      <c r="O75" s="258" t="str">
        <f>IF(ISERROR(VLOOKUP($A74&amp;TEXT(O$45,"0"),RawData!$D$1:$P$436,13,FALSE)),"",VLOOKUP($A74&amp;TEXT(O$45,"0"),RawData!$D$1:$P$436,13,FALSE))</f>
        <v/>
      </c>
      <c r="P75" s="258" t="str">
        <f>IF(ISERROR(VLOOKUP($A74&amp;TEXT(P$45,"0"),RawData!$D$1:$P$436,13,FALSE)),"",VLOOKUP($A74&amp;TEXT(P$45,"0"),RawData!$D$1:$P$436,13,FALSE))</f>
        <v/>
      </c>
      <c r="Q75" s="258" t="str">
        <f>IF(ISERROR(VLOOKUP($A74&amp;TEXT(Q$45,"0"),RawData!$D$1:$P$436,13,FALSE)),"",VLOOKUP($A74&amp;TEXT(Q$45,"0"),RawData!$D$1:$P$436,13,FALSE))</f>
        <v/>
      </c>
      <c r="R75" s="258" t="str">
        <f>IF(ISERROR(VLOOKUP($A74&amp;TEXT(R$45,"0"),RawData!$D$1:$P$436,13,FALSE)),"",VLOOKUP($A74&amp;TEXT(R$45,"0"),RawData!$D$1:$P$436,13,FALSE))</f>
        <v/>
      </c>
      <c r="S75" s="258" t="str">
        <f>IF(ISERROR(VLOOKUP($A74&amp;TEXT(S$45,"0"),RawData!$D$1:$P$436,13,FALSE)),"",VLOOKUP($A74&amp;TEXT(S$45,"0"),RawData!$D$1:$P$436,13,FALSE))</f>
        <v/>
      </c>
      <c r="T75" s="258" t="str">
        <f>IF(ISERROR(VLOOKUP($A74&amp;TEXT(T$45,"0"),RawData!$D$1:$P$436,13,FALSE)),"",VLOOKUP($A74&amp;TEXT(T$45,"0"),RawData!$D$1:$P$436,13,FALSE))</f>
        <v/>
      </c>
      <c r="U75" s="258" t="str">
        <f>IF(ISERROR(VLOOKUP($A74&amp;TEXT(U$45,"0"),RawData!$D$1:$P$436,13,FALSE)),"",VLOOKUP($A74&amp;TEXT(U$45,"0"),RawData!$D$1:$P$436,13,FALSE))</f>
        <v/>
      </c>
      <c r="V75" s="258" t="str">
        <f>IF(ISERROR(VLOOKUP($A74&amp;TEXT(V$45,"0"),RawData!$D$1:$P$436,13,FALSE)),"",VLOOKUP($A74&amp;TEXT(V$45,"0"),RawData!$D$1:$P$436,13,FALSE))</f>
        <v/>
      </c>
      <c r="W75" s="992"/>
      <c r="X75" s="993"/>
      <c r="Y75" s="993"/>
      <c r="Z75" s="993"/>
      <c r="AA75" s="993"/>
      <c r="AB75" s="993"/>
      <c r="AC75" s="994"/>
      <c r="AD75" s="764" t="e">
        <f t="shared" ref="AD75:AT75" si="235">VLOOKUP($A74,$A$3:$AR$32,26+AD$45,FALSE)</f>
        <v>#N/A</v>
      </c>
      <c r="AE75" s="764" t="e">
        <f t="shared" si="235"/>
        <v>#N/A</v>
      </c>
      <c r="AF75" s="764" t="e">
        <f t="shared" si="235"/>
        <v>#N/A</v>
      </c>
      <c r="AG75" s="764" t="e">
        <f t="shared" si="235"/>
        <v>#N/A</v>
      </c>
      <c r="AH75" s="764" t="e">
        <f t="shared" si="235"/>
        <v>#N/A</v>
      </c>
      <c r="AI75" s="764" t="e">
        <f t="shared" si="235"/>
        <v>#N/A</v>
      </c>
      <c r="AJ75" s="764" t="e">
        <f t="shared" si="235"/>
        <v>#N/A</v>
      </c>
      <c r="AK75" s="764" t="e">
        <f t="shared" si="235"/>
        <v>#N/A</v>
      </c>
      <c r="AL75" s="764" t="e">
        <f t="shared" si="235"/>
        <v>#N/A</v>
      </c>
      <c r="AM75" s="764" t="e">
        <f t="shared" si="235"/>
        <v>#N/A</v>
      </c>
      <c r="AN75" s="764" t="e">
        <f t="shared" si="235"/>
        <v>#N/A</v>
      </c>
      <c r="AO75" s="764" t="e">
        <f t="shared" si="235"/>
        <v>#N/A</v>
      </c>
      <c r="AP75" s="764" t="e">
        <f t="shared" si="235"/>
        <v>#N/A</v>
      </c>
      <c r="AQ75" s="764" t="e">
        <f t="shared" si="235"/>
        <v>#N/A</v>
      </c>
      <c r="AR75" s="764" t="e">
        <f t="shared" si="235"/>
        <v>#N/A</v>
      </c>
      <c r="AS75" s="764" t="e">
        <f t="shared" si="235"/>
        <v>#N/A</v>
      </c>
      <c r="AT75" s="764" t="e">
        <f t="shared" si="235"/>
        <v>#N/A</v>
      </c>
      <c r="AU75" s="764"/>
      <c r="AV75" s="1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251"/>
      <c r="BK75" s="251"/>
      <c r="BL75" s="251"/>
      <c r="BM75" s="251"/>
      <c r="BN75" s="251"/>
      <c r="BO75" s="251"/>
      <c r="BP75" s="251"/>
      <c r="BQ75" s="251"/>
      <c r="BR75" s="251"/>
      <c r="BS75" s="251"/>
      <c r="BT75" s="251"/>
      <c r="BU75" s="251"/>
      <c r="BV75" s="251"/>
      <c r="BW75" s="251"/>
      <c r="BX75" s="251"/>
      <c r="BY75" s="251"/>
      <c r="BZ75" s="251"/>
      <c r="CA75" s="251"/>
      <c r="CB75" s="251"/>
      <c r="CC75" s="251"/>
      <c r="CD75" s="251"/>
      <c r="CE75" s="251"/>
      <c r="CF75" s="251"/>
      <c r="CG75" s="251"/>
      <c r="CH75" s="251"/>
      <c r="CI75" s="11"/>
      <c r="CJ75" s="11"/>
      <c r="CK75" s="11"/>
    </row>
    <row r="76" spans="1:89" ht="13.5" hidden="1" thickBot="1" x14ac:dyDescent="0.25">
      <c r="A76" s="212"/>
      <c r="AT76" s="11"/>
    </row>
    <row r="77" spans="1:89" ht="13.5" hidden="1" thickBot="1" x14ac:dyDescent="0.25">
      <c r="A77" s="212"/>
      <c r="AT77" s="11"/>
    </row>
    <row r="78" spans="1:89" ht="16.5" thickBot="1" x14ac:dyDescent="0.3">
      <c r="A78" s="212"/>
      <c r="E78" s="998" t="s">
        <v>123</v>
      </c>
      <c r="F78" s="999"/>
      <c r="G78" s="999"/>
      <c r="H78" s="999"/>
      <c r="I78" s="999"/>
      <c r="J78" s="1000"/>
    </row>
    <row r="79" spans="1:89" ht="18" x14ac:dyDescent="0.2">
      <c r="A79" s="212"/>
      <c r="E79" s="207">
        <v>5</v>
      </c>
      <c r="F79" s="1004" t="s">
        <v>122</v>
      </c>
      <c r="G79" s="1005"/>
      <c r="H79" s="1005"/>
      <c r="I79" s="1005"/>
      <c r="J79" s="1006"/>
    </row>
    <row r="80" spans="1:89" ht="18" x14ac:dyDescent="0.2">
      <c r="A80" s="212"/>
      <c r="E80" s="208">
        <v>4</v>
      </c>
      <c r="F80" s="1001" t="s">
        <v>121</v>
      </c>
      <c r="G80" s="1002"/>
      <c r="H80" s="1002"/>
      <c r="I80" s="1002"/>
      <c r="J80" s="1003"/>
    </row>
    <row r="81" spans="1:46" ht="18" x14ac:dyDescent="0.2">
      <c r="A81" s="212"/>
      <c r="E81" s="208">
        <v>3</v>
      </c>
      <c r="F81" s="1001" t="s">
        <v>120</v>
      </c>
      <c r="G81" s="1002"/>
      <c r="H81" s="1002"/>
      <c r="I81" s="1002"/>
      <c r="J81" s="1003"/>
    </row>
    <row r="82" spans="1:46" ht="18" x14ac:dyDescent="0.2">
      <c r="A82" s="212"/>
      <c r="E82" s="208">
        <v>2</v>
      </c>
      <c r="F82" s="1001" t="s">
        <v>118</v>
      </c>
      <c r="G82" s="1002"/>
      <c r="H82" s="1002"/>
      <c r="I82" s="1002"/>
      <c r="J82" s="1003"/>
    </row>
    <row r="83" spans="1:46" ht="18.75" thickBot="1" x14ac:dyDescent="0.25">
      <c r="A83" s="212"/>
      <c r="E83" s="209">
        <v>1</v>
      </c>
      <c r="F83" s="995" t="s">
        <v>119</v>
      </c>
      <c r="G83" s="996"/>
      <c r="H83" s="996"/>
      <c r="I83" s="996"/>
      <c r="J83" s="997"/>
    </row>
    <row r="84" spans="1:46" x14ac:dyDescent="0.2">
      <c r="A84" s="212" t="s">
        <v>128</v>
      </c>
    </row>
    <row r="85" spans="1:46" ht="13.5" thickBot="1" x14ac:dyDescent="0.25"/>
    <row r="86" spans="1:46" x14ac:dyDescent="0.2">
      <c r="A86" s="221" t="s">
        <v>131</v>
      </c>
      <c r="B86" s="29">
        <f>RANK(AC5,$AC$4:$AC$31,1)</f>
        <v>10</v>
      </c>
    </row>
    <row r="87" spans="1:46" x14ac:dyDescent="0.2">
      <c r="A87" s="222" t="s">
        <v>130</v>
      </c>
      <c r="B87" s="232" t="e">
        <f>RANK(#REF!,$AC$4:$AC$31,1)</f>
        <v>#REF!</v>
      </c>
      <c r="AT87" s="251"/>
    </row>
    <row r="88" spans="1:46" x14ac:dyDescent="0.2">
      <c r="A88" s="223" t="s">
        <v>28</v>
      </c>
      <c r="B88" s="225" t="e">
        <f>RANK(#REF!,$AC$4:$AC$31,1)</f>
        <v>#REF!</v>
      </c>
      <c r="AT88" s="251"/>
    </row>
    <row r="89" spans="1:46" x14ac:dyDescent="0.2">
      <c r="A89" s="230" t="s">
        <v>29</v>
      </c>
      <c r="B89" s="229" t="e">
        <f>RANK(AC4,$AC$4:$AC$31,1)</f>
        <v>#N/A</v>
      </c>
    </row>
    <row r="90" spans="1:46" x14ac:dyDescent="0.2">
      <c r="A90" s="230" t="s">
        <v>32</v>
      </c>
      <c r="B90" s="229" t="e">
        <f>RANK(#REF!,$AC$4:$AC$31,1)</f>
        <v>#REF!</v>
      </c>
    </row>
    <row r="91" spans="1:46" x14ac:dyDescent="0.2">
      <c r="A91" s="222" t="s">
        <v>129</v>
      </c>
      <c r="B91" s="225" t="e">
        <f>RANK(#REF!,$AC$4:$AC$31,1)</f>
        <v>#REF!</v>
      </c>
    </row>
    <row r="92" spans="1:46" x14ac:dyDescent="0.2">
      <c r="A92" s="222" t="s">
        <v>34</v>
      </c>
      <c r="B92" s="225" t="e">
        <f>RANK(AC31,$AC$4:$AC$31,1)</f>
        <v>#N/A</v>
      </c>
    </row>
    <row r="93" spans="1:46" x14ac:dyDescent="0.2">
      <c r="A93" s="222" t="s">
        <v>35</v>
      </c>
      <c r="B93" s="225" t="e">
        <f>RANK(#REF!,$AC$4:$AC$31,1)</f>
        <v>#REF!</v>
      </c>
    </row>
    <row r="94" spans="1:46" x14ac:dyDescent="0.2">
      <c r="A94" s="230" t="s">
        <v>37</v>
      </c>
      <c r="B94" s="229" t="e">
        <f>RANK(AC22,$AC$4:$AC$31,1)</f>
        <v>#N/A</v>
      </c>
    </row>
    <row r="95" spans="1:46" x14ac:dyDescent="0.2">
      <c r="A95" s="230" t="s">
        <v>39</v>
      </c>
      <c r="B95" s="229" t="e">
        <f>RANK(AC30,$AC$4:$AC$31,1)</f>
        <v>#N/A</v>
      </c>
    </row>
    <row r="96" spans="1:46" x14ac:dyDescent="0.2">
      <c r="A96" s="230" t="s">
        <v>47</v>
      </c>
      <c r="B96" s="229" t="e">
        <f>RANK(#REF!,$AC$4:$AC$31,1)</f>
        <v>#REF!</v>
      </c>
    </row>
    <row r="97" spans="1:89" x14ac:dyDescent="0.2">
      <c r="A97" s="230" t="s">
        <v>40</v>
      </c>
      <c r="B97" s="229" t="e">
        <f>RANK(#REF!,$AC$4:$AC$31,1)</f>
        <v>#REF!</v>
      </c>
    </row>
    <row r="98" spans="1:89" x14ac:dyDescent="0.2">
      <c r="A98" s="223" t="s">
        <v>41</v>
      </c>
      <c r="B98" s="225" t="e">
        <f>RANK(#REF!,$AC$4:$AC$31,1)</f>
        <v>#REF!</v>
      </c>
    </row>
    <row r="99" spans="1:89" ht="13.5" thickBot="1" x14ac:dyDescent="0.25">
      <c r="A99" s="231" t="s">
        <v>43</v>
      </c>
      <c r="B99" s="229" t="e">
        <f>RANK(#REF!,$AC$4:$AC$31,1)</f>
        <v>#REF!</v>
      </c>
    </row>
    <row r="100" spans="1:89" ht="13.5" thickBot="1" x14ac:dyDescent="0.25"/>
    <row r="101" spans="1:89" ht="13.5" thickBot="1" x14ac:dyDescent="0.25">
      <c r="A101" s="143" t="s">
        <v>88</v>
      </c>
      <c r="B101" s="139" t="s">
        <v>117</v>
      </c>
      <c r="C101" s="323" t="s">
        <v>137</v>
      </c>
    </row>
    <row r="102" spans="1:89" ht="13.5" thickBot="1" x14ac:dyDescent="0.25">
      <c r="A102" s="986" t="s">
        <v>139</v>
      </c>
      <c r="B102" s="987"/>
      <c r="C102" s="988"/>
      <c r="D102" s="321"/>
      <c r="E102" s="321"/>
      <c r="F102" s="321"/>
      <c r="G102" s="321"/>
      <c r="H102" s="321"/>
      <c r="I102" s="321"/>
      <c r="J102" s="321"/>
      <c r="K102" s="321"/>
      <c r="L102" s="321"/>
      <c r="M102" s="321"/>
      <c r="N102" s="321"/>
      <c r="O102" s="321"/>
      <c r="P102" s="321"/>
      <c r="Q102" s="321"/>
      <c r="R102" s="321"/>
      <c r="S102" s="321"/>
      <c r="T102" s="321"/>
      <c r="U102" s="321"/>
      <c r="V102" s="321"/>
      <c r="W102" s="321"/>
      <c r="X102" s="321"/>
      <c r="Y102" s="321"/>
      <c r="Z102" s="321"/>
      <c r="AA102" s="321"/>
      <c r="AB102" s="321"/>
      <c r="AC102" s="321"/>
      <c r="AD102" s="321"/>
      <c r="AE102" s="321"/>
      <c r="AF102" s="321"/>
      <c r="AG102" s="321"/>
      <c r="AH102" s="321"/>
      <c r="AI102" s="321"/>
      <c r="AJ102" s="321"/>
      <c r="AK102" s="321"/>
      <c r="AL102" s="321"/>
      <c r="AM102" s="321"/>
      <c r="AN102" s="321"/>
      <c r="AO102" s="321"/>
      <c r="AP102" s="321"/>
      <c r="AQ102" s="321"/>
      <c r="AR102" s="321"/>
      <c r="AS102" s="321"/>
      <c r="AU102" s="321"/>
      <c r="AV102" s="321"/>
      <c r="AW102" s="321"/>
      <c r="AX102" s="321"/>
      <c r="AY102" s="321"/>
      <c r="AZ102" s="321"/>
      <c r="BA102" s="321"/>
      <c r="BB102" s="321"/>
      <c r="BC102" s="321"/>
      <c r="BD102" s="321"/>
      <c r="BE102" s="321"/>
      <c r="BF102" s="321"/>
      <c r="BG102" s="321"/>
      <c r="BH102" s="321"/>
      <c r="BI102" s="321"/>
      <c r="BJ102" s="321"/>
      <c r="BK102" s="321"/>
      <c r="BL102" s="321"/>
      <c r="BM102" s="321"/>
      <c r="BN102" s="321"/>
      <c r="BO102" s="321"/>
      <c r="BP102" s="321"/>
      <c r="BQ102" s="321"/>
      <c r="BR102" s="321"/>
      <c r="BS102" s="321"/>
      <c r="BT102" s="321"/>
      <c r="BU102" s="321"/>
      <c r="BV102" s="321"/>
      <c r="BW102" s="321"/>
      <c r="BX102" s="321"/>
      <c r="BY102" s="321"/>
      <c r="BZ102" s="321"/>
      <c r="CA102" s="321"/>
      <c r="CB102" s="321"/>
      <c r="CC102" s="321"/>
      <c r="CD102" s="321"/>
      <c r="CE102" s="321"/>
      <c r="CF102" s="321"/>
      <c r="CG102" s="321"/>
      <c r="CH102" s="321"/>
      <c r="CI102" s="321"/>
      <c r="CJ102" s="321"/>
      <c r="CK102" s="321"/>
    </row>
    <row r="103" spans="1:89" x14ac:dyDescent="0.2">
      <c r="A103" s="114" t="s">
        <v>47</v>
      </c>
      <c r="B103" s="359">
        <v>39.666666666666664</v>
      </c>
      <c r="C103" s="326">
        <v>1</v>
      </c>
    </row>
    <row r="104" spans="1:89" x14ac:dyDescent="0.2">
      <c r="A104" s="61" t="s">
        <v>135</v>
      </c>
      <c r="B104" s="358">
        <v>40.25</v>
      </c>
      <c r="C104" s="324">
        <v>2</v>
      </c>
    </row>
    <row r="105" spans="1:89" x14ac:dyDescent="0.2">
      <c r="A105" s="61" t="s">
        <v>37</v>
      </c>
      <c r="B105" s="358">
        <v>41.1</v>
      </c>
      <c r="C105" s="324">
        <v>3</v>
      </c>
    </row>
    <row r="106" spans="1:89" x14ac:dyDescent="0.2">
      <c r="A106" s="60" t="s">
        <v>40</v>
      </c>
      <c r="B106" s="358">
        <v>41.75</v>
      </c>
      <c r="C106" s="324">
        <v>4</v>
      </c>
    </row>
    <row r="107" spans="1:89" x14ac:dyDescent="0.2">
      <c r="A107" s="60" t="s">
        <v>39</v>
      </c>
      <c r="B107" s="358">
        <v>42.333333333333336</v>
      </c>
      <c r="C107" s="324">
        <v>5</v>
      </c>
    </row>
    <row r="108" spans="1:89" x14ac:dyDescent="0.2">
      <c r="A108" s="61" t="s">
        <v>130</v>
      </c>
      <c r="B108" s="358">
        <v>42.666666666666664</v>
      </c>
      <c r="C108" s="324">
        <v>6</v>
      </c>
      <c r="D108" s="321"/>
      <c r="E108" s="321"/>
      <c r="F108" s="321"/>
      <c r="G108" s="321"/>
      <c r="H108" s="321"/>
      <c r="I108" s="321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V108" s="321"/>
      <c r="W108" s="321"/>
      <c r="X108" s="321"/>
      <c r="Y108" s="321"/>
      <c r="Z108" s="321"/>
      <c r="AA108" s="321"/>
      <c r="AB108" s="321"/>
      <c r="AC108" s="321"/>
      <c r="AD108" s="321"/>
      <c r="AE108" s="321"/>
      <c r="AF108" s="321"/>
      <c r="AG108" s="321"/>
      <c r="AH108" s="321"/>
      <c r="AI108" s="321"/>
      <c r="AJ108" s="321"/>
      <c r="AK108" s="321"/>
      <c r="AL108" s="321"/>
      <c r="AM108" s="321"/>
      <c r="AN108" s="321"/>
      <c r="AO108" s="321"/>
      <c r="AP108" s="321"/>
      <c r="AQ108" s="321"/>
      <c r="AR108" s="321"/>
      <c r="AS108" s="321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321"/>
      <c r="CF108" s="321"/>
      <c r="CG108" s="321"/>
      <c r="CH108" s="321"/>
      <c r="CI108" s="321"/>
      <c r="CJ108" s="321"/>
      <c r="CK108" s="321"/>
    </row>
    <row r="109" spans="1:89" ht="13.5" thickBot="1" x14ac:dyDescent="0.25">
      <c r="A109" s="360" t="s">
        <v>29</v>
      </c>
      <c r="B109" s="361">
        <v>44</v>
      </c>
      <c r="C109" s="325">
        <v>7</v>
      </c>
    </row>
    <row r="110" spans="1:89" ht="13.5" thickBot="1" x14ac:dyDescent="0.25">
      <c r="A110" s="989" t="s">
        <v>140</v>
      </c>
      <c r="B110" s="990"/>
      <c r="C110" s="991"/>
    </row>
    <row r="111" spans="1:89" x14ac:dyDescent="0.2">
      <c r="A111" s="114" t="s">
        <v>48</v>
      </c>
      <c r="B111" s="362">
        <f>VLOOKUP($A111,RawData!$X$3:$AB$28,5,FALSE)</f>
        <v>46.666666666666664</v>
      </c>
      <c r="C111" s="326">
        <v>1</v>
      </c>
    </row>
    <row r="112" spans="1:89" x14ac:dyDescent="0.2">
      <c r="A112" s="61" t="s">
        <v>41</v>
      </c>
      <c r="B112" s="358">
        <v>46.916666666666664</v>
      </c>
      <c r="C112" s="324">
        <v>2</v>
      </c>
    </row>
    <row r="113" spans="1:46" x14ac:dyDescent="0.2">
      <c r="A113" s="60" t="s">
        <v>43</v>
      </c>
      <c r="B113" s="358">
        <v>47.25</v>
      </c>
      <c r="C113" s="324">
        <v>3</v>
      </c>
    </row>
    <row r="114" spans="1:46" x14ac:dyDescent="0.2">
      <c r="A114" s="61" t="s">
        <v>49</v>
      </c>
      <c r="B114" s="358">
        <v>47.833333333333336</v>
      </c>
      <c r="C114" s="324">
        <v>4</v>
      </c>
    </row>
    <row r="115" spans="1:46" x14ac:dyDescent="0.2">
      <c r="A115" s="61" t="s">
        <v>129</v>
      </c>
      <c r="B115" s="358">
        <v>49.5</v>
      </c>
      <c r="C115" s="324">
        <v>5</v>
      </c>
      <c r="AT115" s="321"/>
    </row>
    <row r="116" spans="1:46" x14ac:dyDescent="0.2">
      <c r="A116" s="61" t="s">
        <v>34</v>
      </c>
      <c r="B116" s="358">
        <v>52</v>
      </c>
      <c r="C116" s="324">
        <v>6</v>
      </c>
    </row>
    <row r="117" spans="1:46" ht="13.5" thickBot="1" x14ac:dyDescent="0.25">
      <c r="A117" s="360" t="s">
        <v>38</v>
      </c>
      <c r="B117" s="361">
        <v>53.4</v>
      </c>
      <c r="C117" s="325">
        <v>7</v>
      </c>
    </row>
    <row r="119" spans="1:46" x14ac:dyDescent="0.2">
      <c r="B119" s="29" t="s">
        <v>147</v>
      </c>
      <c r="C119" s="1034" t="s">
        <v>148</v>
      </c>
      <c r="D119" s="1034"/>
      <c r="E119" s="1034" t="s">
        <v>102</v>
      </c>
      <c r="F119" s="1034"/>
    </row>
    <row r="120" spans="1:46" x14ac:dyDescent="0.2">
      <c r="A120" s="29" t="s">
        <v>130</v>
      </c>
      <c r="B120" s="405">
        <v>42.571428571428569</v>
      </c>
      <c r="C120" s="1033">
        <v>43.545454545454547</v>
      </c>
      <c r="D120" s="1033"/>
      <c r="E120" s="1033">
        <f>B120-C120</f>
        <v>-0.97402597402597735</v>
      </c>
      <c r="F120" s="1033"/>
    </row>
    <row r="121" spans="1:46" x14ac:dyDescent="0.2">
      <c r="A121" s="29" t="s">
        <v>29</v>
      </c>
      <c r="B121" s="405">
        <v>43</v>
      </c>
      <c r="C121" s="1033">
        <v>44.8</v>
      </c>
      <c r="D121" s="1033"/>
      <c r="E121" s="1033">
        <f t="shared" ref="E121:E136" si="236">B121-C121</f>
        <v>-1.7999999999999972</v>
      </c>
      <c r="F121" s="1033"/>
      <c r="AT121" s="321"/>
    </row>
    <row r="122" spans="1:46" x14ac:dyDescent="0.2">
      <c r="A122" s="29" t="s">
        <v>39</v>
      </c>
      <c r="B122" s="405">
        <v>41.714285714285715</v>
      </c>
      <c r="C122" s="1033">
        <v>43.666666666666664</v>
      </c>
      <c r="D122" s="1033"/>
      <c r="E122" s="1033">
        <f t="shared" si="236"/>
        <v>-1.952380952380949</v>
      </c>
      <c r="F122" s="1033"/>
    </row>
    <row r="123" spans="1:46" x14ac:dyDescent="0.2">
      <c r="A123" s="29" t="s">
        <v>47</v>
      </c>
      <c r="B123" s="405">
        <v>40.200000000000003</v>
      </c>
      <c r="C123" s="1033">
        <v>43.727272727272727</v>
      </c>
      <c r="D123" s="1033"/>
      <c r="E123" s="1033">
        <f t="shared" si="236"/>
        <v>-3.5272727272727238</v>
      </c>
      <c r="F123" s="1033"/>
    </row>
    <row r="124" spans="1:46" x14ac:dyDescent="0.2">
      <c r="A124" s="29" t="s">
        <v>40</v>
      </c>
      <c r="B124" s="405">
        <v>41.666666666666664</v>
      </c>
      <c r="C124" s="1033">
        <v>41.454545454545453</v>
      </c>
      <c r="D124" s="1033"/>
      <c r="E124" s="1033">
        <f t="shared" si="236"/>
        <v>0.21212121212121104</v>
      </c>
      <c r="F124" s="1033"/>
    </row>
    <row r="125" spans="1:46" x14ac:dyDescent="0.2">
      <c r="A125" s="29" t="s">
        <v>135</v>
      </c>
      <c r="B125" s="405">
        <v>40.833333333333336</v>
      </c>
      <c r="C125" s="1033">
        <v>40.25</v>
      </c>
      <c r="D125" s="1033"/>
      <c r="E125" s="1033">
        <f t="shared" si="236"/>
        <v>0.5833333333333357</v>
      </c>
      <c r="F125" s="1033"/>
    </row>
    <row r="126" spans="1:46" x14ac:dyDescent="0.2">
      <c r="A126" s="29" t="s">
        <v>37</v>
      </c>
      <c r="B126" s="405">
        <v>44.366666666666667</v>
      </c>
      <c r="C126" s="1033">
        <v>41.1</v>
      </c>
      <c r="D126" s="1033"/>
      <c r="E126" s="1033">
        <f t="shared" si="236"/>
        <v>3.2666666666666657</v>
      </c>
      <c r="F126" s="1033"/>
    </row>
    <row r="127" spans="1:46" x14ac:dyDescent="0.2">
      <c r="B127" s="405"/>
      <c r="C127" s="1033"/>
      <c r="D127" s="1033"/>
      <c r="E127" s="1033"/>
      <c r="F127" s="1033"/>
    </row>
    <row r="128" spans="1:46" x14ac:dyDescent="0.2">
      <c r="A128" s="29" t="s">
        <v>131</v>
      </c>
      <c r="B128" s="405">
        <v>46.133333333333333</v>
      </c>
      <c r="C128" s="1033">
        <v>47.4</v>
      </c>
      <c r="D128" s="1033"/>
      <c r="E128" s="1033">
        <f t="shared" si="236"/>
        <v>-1.2666666666666657</v>
      </c>
      <c r="F128" s="1033"/>
    </row>
    <row r="129" spans="1:6" x14ac:dyDescent="0.2">
      <c r="A129" s="390"/>
      <c r="B129" s="405"/>
      <c r="C129" s="1033"/>
      <c r="D129" s="1033"/>
      <c r="E129" s="1033"/>
      <c r="F129" s="1033"/>
    </row>
    <row r="130" spans="1:6" x14ac:dyDescent="0.2">
      <c r="A130" s="29" t="s">
        <v>129</v>
      </c>
      <c r="B130" s="405">
        <v>48.142857142857146</v>
      </c>
      <c r="C130" s="1033">
        <v>47.416666666666664</v>
      </c>
      <c r="D130" s="1033"/>
      <c r="E130" s="1033">
        <f t="shared" si="236"/>
        <v>0.7261904761904816</v>
      </c>
      <c r="F130" s="1033"/>
    </row>
    <row r="131" spans="1:6" x14ac:dyDescent="0.2">
      <c r="A131" s="29" t="s">
        <v>34</v>
      </c>
      <c r="B131" s="405">
        <v>53</v>
      </c>
      <c r="C131" s="1033">
        <v>51.81818181818182</v>
      </c>
      <c r="D131" s="1033"/>
      <c r="E131" s="1033">
        <f t="shared" si="236"/>
        <v>1.1818181818181799</v>
      </c>
      <c r="F131" s="1033"/>
    </row>
    <row r="132" spans="1:6" x14ac:dyDescent="0.2">
      <c r="A132" s="29" t="s">
        <v>49</v>
      </c>
      <c r="B132" s="405">
        <v>48.142857142857146</v>
      </c>
      <c r="C132" s="1033" t="s">
        <v>4</v>
      </c>
      <c r="D132" s="1033"/>
      <c r="E132" s="1033" t="s">
        <v>4</v>
      </c>
      <c r="F132" s="1033"/>
    </row>
    <row r="133" spans="1:6" x14ac:dyDescent="0.2">
      <c r="A133" s="29" t="s">
        <v>38</v>
      </c>
      <c r="B133" s="405">
        <v>52.666666666666664</v>
      </c>
      <c r="C133" s="1033" t="s">
        <v>4</v>
      </c>
      <c r="D133" s="1033"/>
      <c r="E133" s="1033" t="s">
        <v>4</v>
      </c>
      <c r="F133" s="1033"/>
    </row>
    <row r="134" spans="1:6" x14ac:dyDescent="0.2">
      <c r="A134" s="29" t="s">
        <v>43</v>
      </c>
      <c r="B134" s="405">
        <v>46.5</v>
      </c>
      <c r="C134" s="1033">
        <v>45.272727272727273</v>
      </c>
      <c r="D134" s="1033"/>
      <c r="E134" s="1033">
        <f t="shared" si="236"/>
        <v>1.2272727272727266</v>
      </c>
      <c r="F134" s="1033"/>
    </row>
    <row r="135" spans="1:6" x14ac:dyDescent="0.2">
      <c r="A135" s="29" t="s">
        <v>48</v>
      </c>
      <c r="B135" s="405">
        <v>48.55555555555555</v>
      </c>
      <c r="C135" s="1033">
        <v>46.666666666666664</v>
      </c>
      <c r="D135" s="1033"/>
      <c r="E135" s="1033">
        <f t="shared" si="236"/>
        <v>1.8888888888888857</v>
      </c>
      <c r="F135" s="1033"/>
    </row>
    <row r="136" spans="1:6" x14ac:dyDescent="0.2">
      <c r="A136" s="29" t="s">
        <v>41</v>
      </c>
      <c r="B136" s="405">
        <v>50</v>
      </c>
      <c r="C136" s="1033">
        <v>46.916666666666664</v>
      </c>
      <c r="D136" s="1033"/>
      <c r="E136" s="1033">
        <f t="shared" si="236"/>
        <v>3.0833333333333357</v>
      </c>
      <c r="F136" s="1033"/>
    </row>
  </sheetData>
  <sortState ref="A4:A21">
    <sortCondition ref="A4"/>
  </sortState>
  <mergeCells count="120">
    <mergeCell ref="E132:F132"/>
    <mergeCell ref="E133:F133"/>
    <mergeCell ref="E134:F134"/>
    <mergeCell ref="E135:F135"/>
    <mergeCell ref="E136:F136"/>
    <mergeCell ref="C135:D135"/>
    <mergeCell ref="C136:D136"/>
    <mergeCell ref="C119:D119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C130:D130"/>
    <mergeCell ref="C131:D131"/>
    <mergeCell ref="C132:D132"/>
    <mergeCell ref="C133:D133"/>
    <mergeCell ref="C134:D134"/>
    <mergeCell ref="C125:D125"/>
    <mergeCell ref="C126:D126"/>
    <mergeCell ref="C127:D127"/>
    <mergeCell ref="C128:D128"/>
    <mergeCell ref="C129:D129"/>
    <mergeCell ref="C120:D120"/>
    <mergeCell ref="C121:D121"/>
    <mergeCell ref="C122:D122"/>
    <mergeCell ref="C123:D123"/>
    <mergeCell ref="C124:D124"/>
    <mergeCell ref="B44:B45"/>
    <mergeCell ref="C58:C59"/>
    <mergeCell ref="D58:D59"/>
    <mergeCell ref="E58:E59"/>
    <mergeCell ref="C60:C61"/>
    <mergeCell ref="D60:D61"/>
    <mergeCell ref="E60:E61"/>
    <mergeCell ref="D46:D47"/>
    <mergeCell ref="E46:E47"/>
    <mergeCell ref="C48:C49"/>
    <mergeCell ref="D48:D49"/>
    <mergeCell ref="E48:E49"/>
    <mergeCell ref="D44:E44"/>
    <mergeCell ref="D50:D51"/>
    <mergeCell ref="E50:E51"/>
    <mergeCell ref="C56:C57"/>
    <mergeCell ref="C46:C47"/>
    <mergeCell ref="C50:C51"/>
    <mergeCell ref="C52:C53"/>
    <mergeCell ref="D52:D53"/>
    <mergeCell ref="E52:E53"/>
    <mergeCell ref="C54:C55"/>
    <mergeCell ref="D54:D55"/>
    <mergeCell ref="E54:E55"/>
    <mergeCell ref="FQ2:FR2"/>
    <mergeCell ref="BL2:CC2"/>
    <mergeCell ref="CD2:CU2"/>
    <mergeCell ref="CV2:DM2"/>
    <mergeCell ref="DN2:EE2"/>
    <mergeCell ref="EF2:EW2"/>
    <mergeCell ref="EX2:FO2"/>
    <mergeCell ref="W46:AC47"/>
    <mergeCell ref="W48:AC49"/>
    <mergeCell ref="AS2:BK2"/>
    <mergeCell ref="W56:AC57"/>
    <mergeCell ref="W58:AC59"/>
    <mergeCell ref="W60:AC61"/>
    <mergeCell ref="D64:D65"/>
    <mergeCell ref="E64:E65"/>
    <mergeCell ref="D66:D67"/>
    <mergeCell ref="E66:E67"/>
    <mergeCell ref="W50:AC51"/>
    <mergeCell ref="C2:S2"/>
    <mergeCell ref="T2:W2"/>
    <mergeCell ref="Z2:AR2"/>
    <mergeCell ref="W44:AC45"/>
    <mergeCell ref="C44:C45"/>
    <mergeCell ref="D56:D57"/>
    <mergeCell ref="E56:E57"/>
    <mergeCell ref="C62:C63"/>
    <mergeCell ref="W62:AC63"/>
    <mergeCell ref="D62:D63"/>
    <mergeCell ref="E62:E63"/>
    <mergeCell ref="W52:AC53"/>
    <mergeCell ref="W54:AC55"/>
    <mergeCell ref="F44:V44"/>
    <mergeCell ref="A102:C102"/>
    <mergeCell ref="A110:C110"/>
    <mergeCell ref="W70:AC71"/>
    <mergeCell ref="W72:AC73"/>
    <mergeCell ref="C74:C75"/>
    <mergeCell ref="D74:D75"/>
    <mergeCell ref="E74:E75"/>
    <mergeCell ref="W74:AC75"/>
    <mergeCell ref="F83:J83"/>
    <mergeCell ref="E78:J78"/>
    <mergeCell ref="F82:J82"/>
    <mergeCell ref="C70:C71"/>
    <mergeCell ref="F79:J79"/>
    <mergeCell ref="F80:J80"/>
    <mergeCell ref="F81:J81"/>
    <mergeCell ref="W68:AC69"/>
    <mergeCell ref="E68:E69"/>
    <mergeCell ref="C68:C69"/>
    <mergeCell ref="D68:D69"/>
    <mergeCell ref="C64:C65"/>
    <mergeCell ref="C66:C67"/>
    <mergeCell ref="D70:D71"/>
    <mergeCell ref="E70:E71"/>
    <mergeCell ref="C72:C73"/>
    <mergeCell ref="D72:D73"/>
    <mergeCell ref="E72:E73"/>
    <mergeCell ref="W64:AC65"/>
    <mergeCell ref="W66:AC67"/>
  </mergeCells>
  <phoneticPr fontId="6" type="noConversion"/>
  <conditionalFormatting sqref="EG22:EW22 DO22:EE22 DO24:EE32 EG24:EW32 CE22:CU32 CE4:CU20 EG4:EW20 DO4:EE20">
    <cfRule type="cellIs" dxfId="3097" priority="611" stopIfTrue="1" operator="equal">
      <formula>"n/a"</formula>
    </cfRule>
    <cfRule type="cellIs" dxfId="3096" priority="612" stopIfTrue="1" operator="greaterThan">
      <formula>0</formula>
    </cfRule>
  </conditionalFormatting>
  <conditionalFormatting sqref="E16:W16 EY22:FO22 CW22:DM22 C32:W32 C17:W22 C24:W30 CW24:DM32 EY24:FO32 C4:W15 CW4:DM20 EY4:FO20 BM4:CC32">
    <cfRule type="cellIs" dxfId="3095" priority="610" stopIfTrue="1" operator="greaterThan">
      <formula>0</formula>
    </cfRule>
  </conditionalFormatting>
  <conditionalFormatting sqref="AF29:AR29 AI30:AR30 AC32:AR32 Z22:AR22 AC28:AR28 Z23:AA32 AA27:AR27 AB24:AR25 AC26:AR26 Z4:AR20">
    <cfRule type="cellIs" dxfId="3094" priority="620" stopIfTrue="1" operator="greaterThan">
      <formula>0</formula>
    </cfRule>
    <cfRule type="cellIs" dxfId="3093" priority="621" stopIfTrue="1" operator="equal">
      <formula>0</formula>
    </cfRule>
  </conditionalFormatting>
  <conditionalFormatting sqref="E79:E83">
    <cfRule type="iconSet" priority="56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6:D16">
    <cfRule type="cellIs" dxfId="3092" priority="91" stopIfTrue="1" operator="greaterThan">
      <formula>0</formula>
    </cfRule>
  </conditionalFormatting>
  <conditionalFormatting sqref="X32 X24:X30 X4:X22">
    <cfRule type="cellIs" dxfId="3091" priority="87" operator="equal">
      <formula>16</formula>
    </cfRule>
    <cfRule type="cellIs" dxfId="3090" priority="88" operator="equal">
      <formula>12</formula>
    </cfRule>
    <cfRule type="cellIs" dxfId="3089" priority="89" operator="equal">
      <formula>8</formula>
    </cfRule>
    <cfRule type="cellIs" dxfId="3088" priority="90" operator="equal">
      <formula>4</formula>
    </cfRule>
  </conditionalFormatting>
  <conditionalFormatting sqref="B52:B55">
    <cfRule type="dataBar" priority="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{F7299E97-633A-48E4-83E0-52C1217629CC}</x14:id>
        </ext>
      </extLst>
    </cfRule>
  </conditionalFormatting>
  <conditionalFormatting sqref="B46:B51 B56:B65">
    <cfRule type="dataBar" priority="25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{42B89DB2-A948-478B-8C1F-B1020CAB6CCB}</x14:id>
        </ext>
      </extLst>
    </cfRule>
  </conditionalFormatting>
  <conditionalFormatting sqref="AC29:AE29">
    <cfRule type="cellIs" dxfId="3087" priority="78" stopIfTrue="1" operator="greaterThan">
      <formula>0</formula>
    </cfRule>
    <cfRule type="cellIs" dxfId="3086" priority="79" stopIfTrue="1" operator="equal">
      <formula>0</formula>
    </cfRule>
  </conditionalFormatting>
  <conditionalFormatting sqref="AC30:AH30">
    <cfRule type="cellIs" dxfId="3085" priority="76" stopIfTrue="1" operator="greaterThan">
      <formula>0</formula>
    </cfRule>
    <cfRule type="cellIs" dxfId="3084" priority="77" stopIfTrue="1" operator="equal">
      <formula>0</formula>
    </cfRule>
  </conditionalFormatting>
  <conditionalFormatting sqref="T31:W31">
    <cfRule type="cellIs" dxfId="3083" priority="71" stopIfTrue="1" operator="greaterThan">
      <formula>0</formula>
    </cfRule>
  </conditionalFormatting>
  <conditionalFormatting sqref="AC31:AM31 AO31 AR31">
    <cfRule type="cellIs" dxfId="3082" priority="74" stopIfTrue="1" operator="greaterThan">
      <formula>0</formula>
    </cfRule>
    <cfRule type="cellIs" dxfId="3081" priority="75" stopIfTrue="1" operator="equal">
      <formula>0</formula>
    </cfRule>
  </conditionalFormatting>
  <conditionalFormatting sqref="X31">
    <cfRule type="cellIs" dxfId="3080" priority="67" operator="equal">
      <formula>16</formula>
    </cfRule>
    <cfRule type="cellIs" dxfId="3079" priority="68" operator="equal">
      <formula>12</formula>
    </cfRule>
    <cfRule type="cellIs" dxfId="3078" priority="69" operator="equal">
      <formula>8</formula>
    </cfRule>
    <cfRule type="cellIs" dxfId="3077" priority="70" operator="equal">
      <formula>4</formula>
    </cfRule>
  </conditionalFormatting>
  <conditionalFormatting sqref="DO23:EE23 EG23:EW23">
    <cfRule type="cellIs" dxfId="3076" priority="54" stopIfTrue="1" operator="equal">
      <formula>"n/a"</formula>
    </cfRule>
    <cfRule type="cellIs" dxfId="3075" priority="55" stopIfTrue="1" operator="greaterThan">
      <formula>0</formula>
    </cfRule>
  </conditionalFormatting>
  <conditionalFormatting sqref="C23:W23 CW23:DM23 EY23:FO23">
    <cfRule type="cellIs" dxfId="3074" priority="53" stopIfTrue="1" operator="greaterThan">
      <formula>0</formula>
    </cfRule>
  </conditionalFormatting>
  <conditionalFormatting sqref="AC23:AL23 AO23:AR23">
    <cfRule type="cellIs" dxfId="3073" priority="56" stopIfTrue="1" operator="greaterThan">
      <formula>0</formula>
    </cfRule>
    <cfRule type="cellIs" dxfId="3072" priority="57" stopIfTrue="1" operator="equal">
      <formula>0</formula>
    </cfRule>
  </conditionalFormatting>
  <conditionalFormatting sqref="X23">
    <cfRule type="cellIs" dxfId="3071" priority="49" operator="equal">
      <formula>16</formula>
    </cfRule>
    <cfRule type="cellIs" dxfId="3070" priority="50" operator="equal">
      <formula>12</formula>
    </cfRule>
    <cfRule type="cellIs" dxfId="3069" priority="51" operator="equal">
      <formula>8</formula>
    </cfRule>
    <cfRule type="cellIs" dxfId="3068" priority="52" operator="equal">
      <formula>4</formula>
    </cfRule>
  </conditionalFormatting>
  <conditionalFormatting sqref="AM23">
    <cfRule type="cellIs" dxfId="3067" priority="47" stopIfTrue="1" operator="greaterThan">
      <formula>0</formula>
    </cfRule>
    <cfRule type="cellIs" dxfId="3066" priority="48" stopIfTrue="1" operator="equal">
      <formula>0</formula>
    </cfRule>
  </conditionalFormatting>
  <conditionalFormatting sqref="AN23">
    <cfRule type="cellIs" dxfId="3065" priority="45" stopIfTrue="1" operator="greaterThan">
      <formula>0</formula>
    </cfRule>
    <cfRule type="cellIs" dxfId="3064" priority="46" stopIfTrue="1" operator="equal">
      <formula>0</formula>
    </cfRule>
  </conditionalFormatting>
  <conditionalFormatting sqref="AN31">
    <cfRule type="cellIs" dxfId="3063" priority="43" stopIfTrue="1" operator="greaterThan">
      <formula>0</formula>
    </cfRule>
    <cfRule type="cellIs" dxfId="3062" priority="44" stopIfTrue="1" operator="equal">
      <formula>0</formula>
    </cfRule>
  </conditionalFormatting>
  <conditionalFormatting sqref="AP31">
    <cfRule type="cellIs" dxfId="3061" priority="41" stopIfTrue="1" operator="greaterThan">
      <formula>0</formula>
    </cfRule>
    <cfRule type="cellIs" dxfId="3060" priority="42" stopIfTrue="1" operator="equal">
      <formula>0</formula>
    </cfRule>
  </conditionalFormatting>
  <conditionalFormatting sqref="AQ31">
    <cfRule type="cellIs" dxfId="3059" priority="37" stopIfTrue="1" operator="greaterThan">
      <formula>0</formula>
    </cfRule>
    <cfRule type="cellIs" dxfId="3058" priority="38" stopIfTrue="1" operator="equal">
      <formula>0</formula>
    </cfRule>
  </conditionalFormatting>
  <conditionalFormatting sqref="F74:V74 F46:V46">
    <cfRule type="iconSet" priority="296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8:V48">
    <cfRule type="iconSet" priority="3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50:V50">
    <cfRule type="iconSet" priority="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52:V52"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54:V54">
    <cfRule type="iconSet" priority="3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56:V56">
    <cfRule type="iconSet" priority="3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58:V58">
    <cfRule type="iconSet" priority="3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60:V60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62:V62">
    <cfRule type="iconSet" priority="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64:V64">
    <cfRule type="iconSet" priority="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66:V66">
    <cfRule type="iconSet" priority="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68:V68">
    <cfRule type="iconSet" priority="2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70:V70">
    <cfRule type="iconSet" priority="2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72:V72">
    <cfRule type="iconSet" priority="2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66:B67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{DD42D8A8-6705-4B85-B286-4AC91F25CDD2}</x14:id>
        </ext>
      </extLst>
    </cfRule>
  </conditionalFormatting>
  <conditionalFormatting sqref="B68:B69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{C170763C-2793-472D-B99C-C42DCCC2138D}</x14:id>
        </ext>
      </extLst>
    </cfRule>
  </conditionalFormatting>
  <conditionalFormatting sqref="B70:B71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{945593FD-DC3F-4DB6-8FC1-DC8C55D93F95}</x14:id>
        </ext>
      </extLst>
    </cfRule>
  </conditionalFormatting>
  <conditionalFormatting sqref="B72:B73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{44538C4E-B799-4968-8282-6030E0186502}</x14:id>
        </ext>
      </extLst>
    </cfRule>
  </conditionalFormatting>
  <conditionalFormatting sqref="B74:B75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{2754DCD5-720D-4885-9A77-55E424E1460A}</x14:id>
        </ext>
      </extLst>
    </cfRule>
  </conditionalFormatting>
  <conditionalFormatting sqref="C31:S31">
    <cfRule type="cellIs" dxfId="3057" priority="18" stopIfTrue="1" operator="greaterThan">
      <formula>0</formula>
    </cfRule>
  </conditionalFormatting>
  <conditionalFormatting sqref="AB23">
    <cfRule type="cellIs" dxfId="3056" priority="13" stopIfTrue="1" operator="greaterThan">
      <formula>0</formula>
    </cfRule>
    <cfRule type="cellIs" dxfId="3055" priority="14" stopIfTrue="1" operator="equal">
      <formula>0</formula>
    </cfRule>
  </conditionalFormatting>
  <conditionalFormatting sqref="AB28">
    <cfRule type="cellIs" dxfId="3054" priority="11" stopIfTrue="1" operator="greaterThan">
      <formula>0</formula>
    </cfRule>
    <cfRule type="cellIs" dxfId="3053" priority="12" stopIfTrue="1" operator="equal">
      <formula>0</formula>
    </cfRule>
  </conditionalFormatting>
  <conditionalFormatting sqref="AB29">
    <cfRule type="cellIs" dxfId="3052" priority="9" stopIfTrue="1" operator="greaterThan">
      <formula>0</formula>
    </cfRule>
    <cfRule type="cellIs" dxfId="3051" priority="10" stopIfTrue="1" operator="equal">
      <formula>0</formula>
    </cfRule>
  </conditionalFormatting>
  <conditionalFormatting sqref="AB30">
    <cfRule type="cellIs" dxfId="3050" priority="7" stopIfTrue="1" operator="greaterThan">
      <formula>0</formula>
    </cfRule>
    <cfRule type="cellIs" dxfId="3049" priority="8" stopIfTrue="1" operator="equal">
      <formula>0</formula>
    </cfRule>
  </conditionalFormatting>
  <conditionalFormatting sqref="AB31">
    <cfRule type="cellIs" dxfId="3048" priority="5" stopIfTrue="1" operator="greaterThan">
      <formula>0</formula>
    </cfRule>
    <cfRule type="cellIs" dxfId="3047" priority="6" stopIfTrue="1" operator="equal">
      <formula>0</formula>
    </cfRule>
  </conditionalFormatting>
  <conditionalFormatting sqref="AB32">
    <cfRule type="cellIs" dxfId="3046" priority="3" stopIfTrue="1" operator="greaterThan">
      <formula>0</formula>
    </cfRule>
    <cfRule type="cellIs" dxfId="3045" priority="4" stopIfTrue="1" operator="equal">
      <formula>0</formula>
    </cfRule>
  </conditionalFormatting>
  <conditionalFormatting sqref="AB26">
    <cfRule type="cellIs" dxfId="3044" priority="1" stopIfTrue="1" operator="greaterThan">
      <formula>0</formula>
    </cfRule>
    <cfRule type="cellIs" dxfId="3043" priority="2" stopIfTrue="1" operator="equal">
      <formula>0</formula>
    </cfRule>
  </conditionalFormatting>
  <pageMargins left="0.75" right="0.75" top="1" bottom="1" header="0.5" footer="0.5"/>
  <pageSetup orientation="portrait" r:id="rId1"/>
  <headerFooter differentOddEven="1" differentFirst="1"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299E97-633A-48E4-83E0-52C1217629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B52:B55</xm:sqref>
        </x14:conditionalFormatting>
        <x14:conditionalFormatting xmlns:xm="http://schemas.microsoft.com/office/excel/2006/main">
          <x14:cfRule type="dataBar" id="{42B89DB2-A948-478B-8C1F-B1020CAB6C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B46:B51 B56:B65</xm:sqref>
        </x14:conditionalFormatting>
        <x14:conditionalFormatting xmlns:xm="http://schemas.microsoft.com/office/excel/2006/main">
          <x14:cfRule type="dataBar" id="{DD42D8A8-6705-4B85-B286-4AC91F25CD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B66:B67</xm:sqref>
        </x14:conditionalFormatting>
        <x14:conditionalFormatting xmlns:xm="http://schemas.microsoft.com/office/excel/2006/main">
          <x14:cfRule type="dataBar" id="{C170763C-2793-472D-B99C-C42DCCC2138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B68:B69</xm:sqref>
        </x14:conditionalFormatting>
        <x14:conditionalFormatting xmlns:xm="http://schemas.microsoft.com/office/excel/2006/main">
          <x14:cfRule type="dataBar" id="{945593FD-DC3F-4DB6-8FC1-DC8C55D93F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B70:B71</xm:sqref>
        </x14:conditionalFormatting>
        <x14:conditionalFormatting xmlns:xm="http://schemas.microsoft.com/office/excel/2006/main">
          <x14:cfRule type="dataBar" id="{44538C4E-B799-4968-8282-6030E018650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B72:B73</xm:sqref>
        </x14:conditionalFormatting>
        <x14:conditionalFormatting xmlns:xm="http://schemas.microsoft.com/office/excel/2006/main">
          <x14:cfRule type="dataBar" id="{2754DCD5-720D-4885-9A77-55E424E1460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B74:B75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WeeklyCalculations!AD53:AT53</xm:f>
              <xm:sqref>W52</xm:sqref>
            </x14:sparkline>
          </x14:sparklines>
        </x14:sparklineGroup>
        <x14:sparklineGroup manualMax="0" manualMin="0" displayEmptyCellsAs="span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WeeklyCalculations!AD55:AT55</xm:f>
              <xm:sqref>W54</xm:sqref>
            </x14:sparkline>
          </x14:sparklines>
        </x14:sparklineGroup>
        <x14:sparklineGroup manualMax="0" manualMin="0" displayEmptyCellsAs="span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WeeklyCalculations!AD73:AT73</xm:f>
              <xm:sqref>W72</xm:sqref>
            </x14:sparkline>
          </x14:sparklines>
        </x14:sparklineGroup>
        <x14:sparklineGroup manualMax="0" manualMin="0" displayEmptyCellsAs="span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WeeklyCalculations!AD71:AT71</xm:f>
              <xm:sqref>W70</xm:sqref>
            </x14:sparkline>
          </x14:sparklines>
        </x14:sparklineGroup>
        <x14:sparklineGroup manualMax="0" manualMin="0" displayEmptyCellsAs="span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WeeklyCalculations!AD69:AT69</xm:f>
              <xm:sqref>W68</xm:sqref>
            </x14:sparkline>
          </x14:sparklines>
        </x14:sparklineGroup>
        <x14:sparklineGroup manualMax="0" manualMin="0" displayEmptyCellsAs="span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WeeklyCalculations!AD67:AT67</xm:f>
              <xm:sqref>W66</xm:sqref>
            </x14:sparkline>
          </x14:sparklines>
        </x14:sparklineGroup>
        <x14:sparklineGroup manualMax="0" manualMin="0" displayEmptyCellsAs="span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WeeklyCalculations!AD65:AT65</xm:f>
              <xm:sqref>W64</xm:sqref>
            </x14:sparkline>
          </x14:sparklines>
        </x14:sparklineGroup>
        <x14:sparklineGroup manualMax="0" manualMin="0" displayEmptyCellsAs="span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WeeklyCalculations!AD63:AT63</xm:f>
              <xm:sqref>W62</xm:sqref>
            </x14:sparkline>
          </x14:sparklines>
        </x14:sparklineGroup>
        <x14:sparklineGroup manualMax="0" manualMin="0" displayEmptyCellsAs="span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WeeklyCalculations!AD61:AT61</xm:f>
              <xm:sqref>W60</xm:sqref>
            </x14:sparkline>
          </x14:sparklines>
        </x14:sparklineGroup>
        <x14:sparklineGroup manualMax="0" manualMin="0" displayEmptyCellsAs="span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WeeklyCalculations!AD59:AT59</xm:f>
              <xm:sqref>W58</xm:sqref>
            </x14:sparkline>
          </x14:sparklines>
        </x14:sparklineGroup>
        <x14:sparklineGroup manualMax="0" manualMin="0" displayEmptyCellsAs="span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WeeklyCalculations!AD57:AT57</xm:f>
              <xm:sqref>W56</xm:sqref>
            </x14:sparkline>
          </x14:sparklines>
        </x14:sparklineGroup>
        <x14:sparklineGroup manualMax="0" manualMin="0" displayEmptyCellsAs="span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WeeklyCalculations!AD51:AT51</xm:f>
              <xm:sqref>W50</xm:sqref>
            </x14:sparkline>
          </x14:sparklines>
        </x14:sparklineGroup>
        <x14:sparklineGroup manualMax="0" manualMin="0" displayEmptyCellsAs="span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WeeklyCalculations!AD49:AT49</xm:f>
              <xm:sqref>W48</xm:sqref>
            </x14:sparkline>
          </x14:sparklines>
        </x14:sparklineGroup>
        <x14:sparklineGroup manualMax="0" manualMin="0" displayEmptyCellsAs="span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WeeklyCalculations!AD47:AT47</xm:f>
              <xm:sqref>W46</xm:sqref>
            </x14:sparkline>
          </x14:sparklines>
        </x14:sparklineGroup>
        <x14:sparklineGroup manualMax="0" manualMin="0" displayEmptyCellsAs="span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WeeklyCalculations!AD75:AT75</xm:f>
              <xm:sqref>W74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Q535"/>
  <sheetViews>
    <sheetView zoomScale="85" zoomScaleNormal="85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F28" sqref="AF28"/>
    </sheetView>
  </sheetViews>
  <sheetFormatPr defaultRowHeight="14.25" x14ac:dyDescent="0.2"/>
  <cols>
    <col min="1" max="1" width="20.7109375" style="11" bestFit="1" customWidth="1"/>
    <col min="2" max="2" width="9.140625" style="29" customWidth="1"/>
    <col min="3" max="3" width="5.85546875" style="29" customWidth="1"/>
    <col min="4" max="4" width="20.140625" style="29" bestFit="1" customWidth="1"/>
    <col min="5" max="5" width="6" style="11" customWidth="1"/>
    <col min="6" max="9" width="4.5703125" style="11" bestFit="1" customWidth="1"/>
    <col min="10" max="14" width="4.5703125" style="11" customWidth="1"/>
    <col min="15" max="15" width="9.28515625" style="11" bestFit="1" customWidth="1"/>
    <col min="16" max="16" width="5.7109375" style="11" bestFit="1" customWidth="1"/>
    <col min="17" max="17" width="10" style="11" bestFit="1" customWidth="1"/>
    <col min="18" max="18" width="12.7109375" style="11" bestFit="1" customWidth="1"/>
    <col min="19" max="19" width="13.140625" style="11" bestFit="1" customWidth="1"/>
    <col min="20" max="20" width="10.140625" style="11" bestFit="1" customWidth="1"/>
    <col min="21" max="21" width="12.85546875" style="11" bestFit="1" customWidth="1"/>
    <col min="22" max="22" width="13.28515625" style="11" bestFit="1" customWidth="1"/>
    <col min="23" max="23" width="9.140625" style="11"/>
    <col min="24" max="24" width="19.5703125" style="11" bestFit="1" customWidth="1"/>
    <col min="25" max="25" width="5.5703125" style="11" bestFit="1" customWidth="1"/>
    <col min="26" max="26" width="7.7109375" style="34" bestFit="1" customWidth="1"/>
    <col min="27" max="27" width="5.5703125" style="34" bestFit="1" customWidth="1"/>
    <col min="28" max="29" width="5.5703125" style="344" bestFit="1" customWidth="1"/>
    <col min="30" max="32" width="5.5703125" style="34" bestFit="1" customWidth="1"/>
    <col min="33" max="43" width="5" style="34" bestFit="1" customWidth="1"/>
    <col min="44" max="16384" width="9.140625" style="34"/>
  </cols>
  <sheetData>
    <row r="1" spans="1:43" ht="15" thickBot="1" x14ac:dyDescent="0.25">
      <c r="A1" s="771" t="s">
        <v>0</v>
      </c>
      <c r="B1" s="772" t="s">
        <v>18</v>
      </c>
      <c r="C1" s="772" t="s">
        <v>17</v>
      </c>
      <c r="D1" s="772" t="s">
        <v>58</v>
      </c>
      <c r="E1" s="772" t="s">
        <v>2</v>
      </c>
      <c r="F1" s="772" t="s">
        <v>7</v>
      </c>
      <c r="G1" s="772" t="s">
        <v>8</v>
      </c>
      <c r="H1" s="772" t="s">
        <v>9</v>
      </c>
      <c r="I1" s="772" t="s">
        <v>10</v>
      </c>
      <c r="J1" s="772" t="s">
        <v>11</v>
      </c>
      <c r="K1" s="772" t="s">
        <v>12</v>
      </c>
      <c r="L1" s="772" t="s">
        <v>13</v>
      </c>
      <c r="M1" s="772" t="s">
        <v>14</v>
      </c>
      <c r="N1" s="772" t="s">
        <v>15</v>
      </c>
      <c r="O1" s="772" t="s">
        <v>16</v>
      </c>
      <c r="P1" s="421" t="s">
        <v>1</v>
      </c>
      <c r="Q1" s="421" t="s">
        <v>53</v>
      </c>
      <c r="R1" s="421" t="s">
        <v>54</v>
      </c>
      <c r="S1" s="421" t="s">
        <v>55</v>
      </c>
      <c r="T1" s="421" t="s">
        <v>50</v>
      </c>
      <c r="U1" s="421" t="s">
        <v>51</v>
      </c>
      <c r="V1" s="419" t="s">
        <v>52</v>
      </c>
      <c r="W1" s="10" t="s">
        <v>1</v>
      </c>
      <c r="X1" s="345" t="s">
        <v>141</v>
      </c>
      <c r="Y1" s="333">
        <v>2</v>
      </c>
      <c r="Z1" s="333">
        <v>3</v>
      </c>
      <c r="AA1" s="333">
        <v>4</v>
      </c>
      <c r="AB1" s="369">
        <v>5</v>
      </c>
      <c r="AC1" s="369">
        <v>6</v>
      </c>
      <c r="AD1" s="34">
        <v>7</v>
      </c>
      <c r="AE1" s="558">
        <v>8</v>
      </c>
      <c r="AF1" s="558">
        <v>9</v>
      </c>
      <c r="AG1" s="558">
        <v>10</v>
      </c>
      <c r="AH1" s="369">
        <v>11</v>
      </c>
      <c r="AI1" s="369">
        <v>12</v>
      </c>
      <c r="AJ1" s="34">
        <v>13</v>
      </c>
      <c r="AK1" s="558">
        <v>14</v>
      </c>
      <c r="AL1" s="558">
        <v>15</v>
      </c>
      <c r="AM1" s="558">
        <v>16</v>
      </c>
      <c r="AN1" s="369">
        <v>17</v>
      </c>
      <c r="AO1" s="369">
        <v>18</v>
      </c>
      <c r="AP1" s="34">
        <v>19</v>
      </c>
      <c r="AQ1" s="558">
        <v>20</v>
      </c>
    </row>
    <row r="2" spans="1:43" ht="15" x14ac:dyDescent="0.25">
      <c r="A2" s="430" t="s">
        <v>34</v>
      </c>
      <c r="B2" s="581">
        <v>43212</v>
      </c>
      <c r="C2" s="797">
        <v>1</v>
      </c>
      <c r="D2" s="797" t="str">
        <f>A2&amp;C2</f>
        <v>Lewandowski, Mike1</v>
      </c>
      <c r="E2" s="797">
        <v>-1</v>
      </c>
      <c r="F2" s="582">
        <v>5</v>
      </c>
      <c r="G2" s="582">
        <v>4</v>
      </c>
      <c r="H2" s="582">
        <v>3</v>
      </c>
      <c r="I2" s="582">
        <v>5</v>
      </c>
      <c r="J2" s="582">
        <v>5</v>
      </c>
      <c r="K2" s="582">
        <v>6</v>
      </c>
      <c r="L2" s="582">
        <v>4</v>
      </c>
      <c r="M2" s="582">
        <v>5</v>
      </c>
      <c r="N2" s="582">
        <v>5</v>
      </c>
      <c r="O2" s="797">
        <f>SUM(F2:N2)</f>
        <v>42</v>
      </c>
      <c r="P2" s="425">
        <f>IF(F2&gt;$F$302*2,$F$302*2,F2) + IF(G2&gt;$G$302*2,$G$302*2,G2) + IF(H2&gt;$H$302*2,$H$302*2,H2) + IF(I2&gt;$I$302*2,$I$302*2,I2) + IF(J2&gt;$J$302*2,$J$302*2,J2) + IF(K2&gt;$K$302*2,$K$302*2,K2) + IF(L2&gt;$L$302*2,$L$302*2,L2) + IF(M2&gt;$M$302*2,$M$302*2,M2) + IF(N2&gt;$N$302*2,$N$302*2,N2)</f>
        <v>42</v>
      </c>
      <c r="Q2" s="426">
        <v>2</v>
      </c>
      <c r="R2" s="426"/>
      <c r="S2" s="426">
        <v>2</v>
      </c>
      <c r="T2" s="426"/>
      <c r="U2" s="426"/>
      <c r="V2" s="427">
        <v>12</v>
      </c>
      <c r="W2" s="595"/>
      <c r="X2" s="562" t="s">
        <v>88</v>
      </c>
      <c r="Y2" s="567">
        <v>2010</v>
      </c>
      <c r="Z2" s="567">
        <v>2011</v>
      </c>
      <c r="AA2" s="567">
        <v>2012</v>
      </c>
      <c r="AB2" s="568">
        <v>2013</v>
      </c>
      <c r="AC2" s="569">
        <v>2014</v>
      </c>
      <c r="AD2" s="569">
        <v>2015</v>
      </c>
      <c r="AE2" s="567">
        <v>2016</v>
      </c>
      <c r="AF2" s="567">
        <v>2017</v>
      </c>
      <c r="AG2" s="567">
        <v>2018</v>
      </c>
      <c r="AH2" s="568">
        <v>2019</v>
      </c>
      <c r="AI2" s="569">
        <v>2020</v>
      </c>
      <c r="AJ2" s="569">
        <v>2021</v>
      </c>
      <c r="AK2" s="567">
        <v>2022</v>
      </c>
      <c r="AL2" s="567">
        <v>2023</v>
      </c>
      <c r="AM2" s="567">
        <v>2024</v>
      </c>
      <c r="AN2" s="568">
        <v>2025</v>
      </c>
      <c r="AO2" s="569">
        <v>2026</v>
      </c>
      <c r="AP2" s="569">
        <v>2027</v>
      </c>
      <c r="AQ2" s="567">
        <v>2028</v>
      </c>
    </row>
    <row r="3" spans="1:43" ht="15" x14ac:dyDescent="0.25">
      <c r="A3" s="409" t="s">
        <v>131</v>
      </c>
      <c r="B3" s="216">
        <v>43212</v>
      </c>
      <c r="C3" s="796">
        <v>1</v>
      </c>
      <c r="D3" s="796" t="str">
        <f t="shared" ref="D3:D44" si="0">A3&amp;C3</f>
        <v>O'Hare, Nathan1</v>
      </c>
      <c r="E3" s="796">
        <v>-1</v>
      </c>
      <c r="F3" s="276">
        <v>6</v>
      </c>
      <c r="G3" s="276">
        <v>6</v>
      </c>
      <c r="H3" s="276">
        <v>5</v>
      </c>
      <c r="I3" s="276">
        <v>6</v>
      </c>
      <c r="J3" s="276">
        <v>4</v>
      </c>
      <c r="K3" s="276">
        <v>6</v>
      </c>
      <c r="L3" s="276">
        <v>3</v>
      </c>
      <c r="M3" s="276">
        <v>5</v>
      </c>
      <c r="N3" s="276">
        <v>5</v>
      </c>
      <c r="O3" s="796">
        <f t="shared" ref="O3:O11" si="1">SUM(F3:N3)</f>
        <v>46</v>
      </c>
      <c r="P3" s="162">
        <f>IF(F3&gt;$F$302*2,$F$302*2,F3) + IF(G3&gt;$G$302*2,$G$302*2,G3) + IF(H3&gt;$H$302*2,$H$302*2,H3) + IF(I3&gt;$I$302*2,$I$302*2,I3) + IF(J3&gt;$J$302*2,$J$302*2,J3) + IF(K3&gt;$K$302*2,$K$302*2,K3) + IF(L3&gt;$L$302*2,$L$302*2,L3) + IF(M3&gt;$M$302*2,$M$302*2,M3) + IF(N3&gt;$N$302*2,$N$302*2,N3)</f>
        <v>46</v>
      </c>
      <c r="Q3" s="70">
        <v>2</v>
      </c>
      <c r="R3" s="70"/>
      <c r="S3" s="70">
        <v>2</v>
      </c>
      <c r="T3" s="70">
        <v>10</v>
      </c>
      <c r="U3" s="70"/>
      <c r="V3" s="71"/>
      <c r="W3" s="595"/>
      <c r="X3" s="563" t="s">
        <v>26</v>
      </c>
      <c r="Y3" s="570">
        <v>44.67</v>
      </c>
      <c r="Z3" s="571" t="s">
        <v>4</v>
      </c>
      <c r="AA3" s="572">
        <v>45.78</v>
      </c>
      <c r="AB3" s="571" t="s">
        <v>4</v>
      </c>
      <c r="AC3" s="571" t="s">
        <v>4</v>
      </c>
      <c r="AD3" s="571" t="s">
        <v>4</v>
      </c>
      <c r="AE3" s="571" t="s">
        <v>4</v>
      </c>
      <c r="AF3" s="571" t="s">
        <v>4</v>
      </c>
    </row>
    <row r="4" spans="1:43" ht="15" x14ac:dyDescent="0.25">
      <c r="A4" s="409" t="s">
        <v>26</v>
      </c>
      <c r="B4" s="216">
        <v>43213</v>
      </c>
      <c r="C4" s="796">
        <v>1</v>
      </c>
      <c r="D4" s="796" t="str">
        <f t="shared" si="0"/>
        <v>Anderson, Lee1</v>
      </c>
      <c r="E4" s="796">
        <v>0</v>
      </c>
      <c r="F4" s="276">
        <v>8</v>
      </c>
      <c r="G4" s="276">
        <v>5</v>
      </c>
      <c r="H4" s="276">
        <v>4</v>
      </c>
      <c r="I4" s="276">
        <v>5</v>
      </c>
      <c r="J4" s="276">
        <v>6</v>
      </c>
      <c r="K4" s="276">
        <v>4</v>
      </c>
      <c r="L4" s="276">
        <v>5</v>
      </c>
      <c r="M4" s="276">
        <v>5</v>
      </c>
      <c r="N4" s="276">
        <v>8</v>
      </c>
      <c r="O4" s="796">
        <f t="shared" si="1"/>
        <v>50</v>
      </c>
      <c r="P4" s="162">
        <f>IF(F4&gt;$F$302*2,$F$302*2,F4) + IF(G4&gt;$G$302*2,$G$302*2,G4) + IF(H4&gt;$H$302*2,$H$302*2,H4) + IF(I4&gt;$I$302*2,$I$302*2,I4) + IF(J4&gt;$J$302*2,$J$302*2,J4) + IF(K4&gt;$K$302*2,$K$302*2,K4) + IF(L4&gt;$L$302*2,$L$302*2,L4) + IF(M4&gt;$M$302*2,$M$302*2,M4) + IF(N4&gt;$N$302*2,$N$302*2,N4)</f>
        <v>50</v>
      </c>
      <c r="Q4" s="70"/>
      <c r="R4" s="70"/>
      <c r="S4" s="70"/>
      <c r="T4" s="70"/>
      <c r="U4" s="70"/>
      <c r="V4" s="71"/>
      <c r="W4" s="595"/>
      <c r="X4" s="564" t="s">
        <v>130</v>
      </c>
      <c r="Y4" s="571" t="s">
        <v>4</v>
      </c>
      <c r="Z4" s="571" t="s">
        <v>4</v>
      </c>
      <c r="AA4" s="572">
        <v>48</v>
      </c>
      <c r="AB4" s="572">
        <v>43.545454545454547</v>
      </c>
      <c r="AC4" s="570">
        <v>42.636363636363633</v>
      </c>
      <c r="AD4" s="570">
        <v>42.071428571428569</v>
      </c>
      <c r="AE4" s="570">
        <v>42.454545454545453</v>
      </c>
      <c r="AF4" s="570">
        <f>AE4</f>
        <v>42.454545454545453</v>
      </c>
    </row>
    <row r="5" spans="1:43" ht="15" x14ac:dyDescent="0.25">
      <c r="A5" s="409" t="s">
        <v>30</v>
      </c>
      <c r="B5" s="216">
        <v>43213</v>
      </c>
      <c r="C5" s="796">
        <v>1</v>
      </c>
      <c r="D5" s="796" t="str">
        <f t="shared" si="0"/>
        <v>Cashman, Cal1</v>
      </c>
      <c r="E5" s="796">
        <v>0</v>
      </c>
      <c r="F5" s="276">
        <v>6</v>
      </c>
      <c r="G5" s="276">
        <v>6</v>
      </c>
      <c r="H5" s="276">
        <v>5</v>
      </c>
      <c r="I5" s="276">
        <v>5</v>
      </c>
      <c r="J5" s="276">
        <v>6</v>
      </c>
      <c r="K5" s="276">
        <v>5</v>
      </c>
      <c r="L5" s="276">
        <v>5</v>
      </c>
      <c r="M5" s="276">
        <v>5</v>
      </c>
      <c r="N5" s="276">
        <v>6</v>
      </c>
      <c r="O5" s="796">
        <f t="shared" si="1"/>
        <v>49</v>
      </c>
      <c r="P5" s="162">
        <f>IF(F5&gt;$F$302*2,$F$302*2,F5) + IF(G5&gt;$G$302*2,$G$302*2,G5) + IF(H5&gt;$H$302*2,$H$302*2,H5) + IF(I5&gt;$I$302*2,$I$302*2,I5) + IF(J5&gt;$J$302*2,$J$302*2,J5) + IF(K5&gt;$K$302*2,$K$302*2,K5) + IF(L5&gt;$L$302*2,$L$302*2,L5) + IF(M5&gt;$M$302*2,$M$302*2,M5) + IF(N5&gt;$N$302*2,$N$302*2,N5)</f>
        <v>49</v>
      </c>
      <c r="Q5" s="70"/>
      <c r="R5" s="70"/>
      <c r="S5" s="70"/>
      <c r="T5" s="70"/>
      <c r="U5" s="70"/>
      <c r="V5" s="71"/>
      <c r="W5" s="595"/>
      <c r="X5" s="563" t="s">
        <v>28</v>
      </c>
      <c r="Y5" s="570">
        <v>49.54</v>
      </c>
      <c r="Z5" s="571" t="s">
        <v>4</v>
      </c>
      <c r="AA5" s="572">
        <v>53.142857142857146</v>
      </c>
      <c r="AB5" s="572">
        <v>53.333333333333336</v>
      </c>
      <c r="AC5" s="570">
        <v>54.833333333333336</v>
      </c>
      <c r="AD5" s="570">
        <v>56.444444444444443</v>
      </c>
      <c r="AE5" s="570">
        <v>59</v>
      </c>
      <c r="AF5" s="570">
        <v>59.333333333333336</v>
      </c>
    </row>
    <row r="6" spans="1:43" ht="15" x14ac:dyDescent="0.25">
      <c r="A6" s="409" t="s">
        <v>38</v>
      </c>
      <c r="B6" s="216">
        <v>43213</v>
      </c>
      <c r="C6" s="796">
        <v>1</v>
      </c>
      <c r="D6" s="796" t="str">
        <f t="shared" si="0"/>
        <v>Trachsel, Brian1</v>
      </c>
      <c r="E6" s="796">
        <v>0</v>
      </c>
      <c r="F6" s="276">
        <v>6</v>
      </c>
      <c r="G6" s="276">
        <v>6</v>
      </c>
      <c r="H6" s="276">
        <v>4</v>
      </c>
      <c r="I6" s="276">
        <v>5</v>
      </c>
      <c r="J6" s="276">
        <v>8</v>
      </c>
      <c r="K6" s="276">
        <v>6</v>
      </c>
      <c r="L6" s="276">
        <v>4</v>
      </c>
      <c r="M6" s="276">
        <v>5</v>
      </c>
      <c r="N6" s="276">
        <v>7</v>
      </c>
      <c r="O6" s="796">
        <f t="shared" si="1"/>
        <v>51</v>
      </c>
      <c r="P6" s="162">
        <f>IF(F6&gt;$F$302*2,$F$302*2,F6) + IF(G6&gt;$G$302*2,$G$302*2,G6) + IF(H6&gt;$H$302*2,$H$302*2,H6) + IF(I6&gt;$I$302*2,$I$302*2,I6) + IF(J6&gt;$J$302*2,$J$302*2,J6) + IF(K6&gt;$K$302*2,$K$302*2,K6) + IF(L6&gt;$L$302*2,$L$302*2,L6) + IF(M6&gt;$M$302*2,$M$302*2,M6) + IF(N6&gt;$N$302*2,$N$302*2,N6)</f>
        <v>51</v>
      </c>
      <c r="Q6" s="70"/>
      <c r="R6" s="70"/>
      <c r="S6" s="70"/>
      <c r="T6" s="70"/>
      <c r="U6" s="70"/>
      <c r="V6" s="71"/>
      <c r="W6" s="595"/>
      <c r="X6" s="565" t="s">
        <v>503</v>
      </c>
      <c r="Y6" s="571" t="s">
        <v>4</v>
      </c>
      <c r="Z6" s="571" t="s">
        <v>4</v>
      </c>
      <c r="AA6" s="571" t="s">
        <v>4</v>
      </c>
      <c r="AB6" s="571" t="s">
        <v>4</v>
      </c>
      <c r="AC6" s="571" t="s">
        <v>4</v>
      </c>
      <c r="AD6" s="571" t="s">
        <v>4</v>
      </c>
      <c r="AE6" s="570">
        <v>55.333333333333336</v>
      </c>
      <c r="AF6" s="570">
        <v>60.571428571428569</v>
      </c>
    </row>
    <row r="7" spans="1:43" ht="15" x14ac:dyDescent="0.25">
      <c r="A7" s="409" t="s">
        <v>130</v>
      </c>
      <c r="B7" s="216">
        <v>43213</v>
      </c>
      <c r="C7" s="796">
        <v>1</v>
      </c>
      <c r="D7" s="796" t="str">
        <f t="shared" si="0"/>
        <v>Angelosanto, Nick1</v>
      </c>
      <c r="E7" s="796">
        <v>0</v>
      </c>
      <c r="F7" s="276">
        <v>4</v>
      </c>
      <c r="G7" s="276">
        <v>4</v>
      </c>
      <c r="H7" s="276">
        <v>4</v>
      </c>
      <c r="I7" s="276">
        <v>4</v>
      </c>
      <c r="J7" s="276">
        <v>3</v>
      </c>
      <c r="K7" s="276">
        <v>5</v>
      </c>
      <c r="L7" s="276">
        <v>4</v>
      </c>
      <c r="M7" s="276">
        <v>5</v>
      </c>
      <c r="N7" s="276">
        <v>6</v>
      </c>
      <c r="O7" s="796">
        <f t="shared" si="1"/>
        <v>39</v>
      </c>
      <c r="P7" s="162">
        <f>IF(F7&gt;$F$302*2,$F$302*2,F7) + IF(G7&gt;$G$302*2,$G$302*2,G7) + IF(H7&gt;$H$302*2,$H$302*2,H7) + IF(I7&gt;$I$302*2,$I$302*2,I7) + IF(J7&gt;$J$302*2,$J$302*2,J7) + IF(K7&gt;$K$302*2,$K$302*2,K7) + IF(L7&gt;$L$302*2,$L$302*2,L7) + IF(M7&gt;$M$302*2,$M$302*2,M7) + IF(N7&gt;$N$302*2,$N$302*2,N7)</f>
        <v>39</v>
      </c>
      <c r="Q7" s="70"/>
      <c r="R7" s="70"/>
      <c r="S7" s="70"/>
      <c r="T7" s="70"/>
      <c r="U7" s="70"/>
      <c r="V7" s="71"/>
      <c r="W7" s="595"/>
      <c r="X7" s="566" t="s">
        <v>29</v>
      </c>
      <c r="Y7" s="570">
        <v>44.91</v>
      </c>
      <c r="Z7" s="571" t="s">
        <v>4</v>
      </c>
      <c r="AA7" s="572">
        <v>44.2</v>
      </c>
      <c r="AB7" s="572">
        <v>44.8</v>
      </c>
      <c r="AC7" s="570">
        <v>43.5</v>
      </c>
      <c r="AD7" s="570">
        <v>42.666666666666664</v>
      </c>
      <c r="AE7" s="570">
        <v>42.75</v>
      </c>
      <c r="AF7" s="570">
        <v>42.07692307692308</v>
      </c>
    </row>
    <row r="8" spans="1:43" ht="15" x14ac:dyDescent="0.25">
      <c r="A8" s="409" t="s">
        <v>35</v>
      </c>
      <c r="B8" s="216">
        <v>43213</v>
      </c>
      <c r="C8" s="796">
        <v>1</v>
      </c>
      <c r="D8" s="796" t="str">
        <f t="shared" si="0"/>
        <v>Schaefer, Jack1</v>
      </c>
      <c r="E8" s="796">
        <v>0</v>
      </c>
      <c r="F8" s="276">
        <v>5</v>
      </c>
      <c r="G8" s="276">
        <v>5</v>
      </c>
      <c r="H8" s="276">
        <v>4</v>
      </c>
      <c r="I8" s="276">
        <v>7</v>
      </c>
      <c r="J8" s="276">
        <v>5</v>
      </c>
      <c r="K8" s="276">
        <v>5</v>
      </c>
      <c r="L8" s="276">
        <v>5</v>
      </c>
      <c r="M8" s="276">
        <v>7</v>
      </c>
      <c r="N8" s="276">
        <v>7</v>
      </c>
      <c r="O8" s="796">
        <f t="shared" si="1"/>
        <v>50</v>
      </c>
      <c r="P8" s="162">
        <f>IF(F8&gt;$F$302*2,$F$302*2,F8) + IF(G8&gt;$G$302*2,$G$302*2,G8) + IF(H8&gt;$H$302*2,$H$302*2,H8) + IF(I8&gt;$I$302*2,$I$302*2,I8) + IF(J8&gt;$J$302*2,$J$302*2,J8) + IF(K8&gt;$K$302*2,$K$302*2,K8) + IF(L8&gt;$L$302*2,$L$302*2,L8) + IF(M8&gt;$M$302*2,$M$302*2,M8) + IF(N8&gt;$N$302*2,$N$302*2,N8)</f>
        <v>50</v>
      </c>
      <c r="Q8" s="70"/>
      <c r="R8" s="70"/>
      <c r="S8" s="70"/>
      <c r="T8" s="70"/>
      <c r="U8" s="70"/>
      <c r="V8" s="71"/>
      <c r="W8" s="595"/>
      <c r="X8" s="566" t="s">
        <v>30</v>
      </c>
      <c r="Y8" s="570">
        <v>44.44</v>
      </c>
      <c r="Z8" s="571" t="s">
        <v>4</v>
      </c>
      <c r="AA8" s="572">
        <v>43.714285714285715</v>
      </c>
      <c r="AB8" s="572">
        <v>46.166666666666664</v>
      </c>
      <c r="AC8" s="570">
        <v>48.75</v>
      </c>
      <c r="AD8" s="570">
        <v>48.333333333333336</v>
      </c>
      <c r="AE8" s="570">
        <v>51.444444444444443</v>
      </c>
      <c r="AF8" s="570">
        <v>49.714285714285715</v>
      </c>
    </row>
    <row r="9" spans="1:43" ht="15" x14ac:dyDescent="0.25">
      <c r="A9" s="484" t="s">
        <v>39</v>
      </c>
      <c r="B9" s="216">
        <v>43213</v>
      </c>
      <c r="C9" s="796">
        <v>1</v>
      </c>
      <c r="D9" s="796" t="str">
        <f t="shared" si="0"/>
        <v>Trachsel, Jay1</v>
      </c>
      <c r="E9" s="796">
        <v>1</v>
      </c>
      <c r="F9" s="276">
        <v>4</v>
      </c>
      <c r="G9" s="276">
        <v>5</v>
      </c>
      <c r="H9" s="276">
        <v>4</v>
      </c>
      <c r="I9" s="276">
        <v>5</v>
      </c>
      <c r="J9" s="276">
        <v>5</v>
      </c>
      <c r="K9" s="276">
        <v>5</v>
      </c>
      <c r="L9" s="276">
        <v>4</v>
      </c>
      <c r="M9" s="276">
        <v>5</v>
      </c>
      <c r="N9" s="276">
        <v>7</v>
      </c>
      <c r="O9" s="796">
        <f t="shared" si="1"/>
        <v>44</v>
      </c>
      <c r="P9" s="162">
        <f>IF(F9&gt;$F$302*2,$F$302*2,F9) + IF(G9&gt;$G$302*2,$G$302*2,G9) + IF(H9&gt;$H$302*2,$H$302*2,H9) + IF(I9&gt;$I$302*2,$I$302*2,I9) + IF(J9&gt;$J$302*2,$J$302*2,J9) + IF(K9&gt;$K$302*2,$K$302*2,K9) + IF(L9&gt;$L$302*2,$L$302*2,L9) + IF(M9&gt;$M$302*2,$M$302*2,M9) + IF(N9&gt;$N$302*2,$N$302*2,N9)</f>
        <v>44</v>
      </c>
      <c r="Q9" s="70">
        <v>2</v>
      </c>
      <c r="R9" s="70">
        <v>2</v>
      </c>
      <c r="S9" s="70">
        <v>2</v>
      </c>
      <c r="T9" s="70"/>
      <c r="U9" s="70"/>
      <c r="V9" s="71"/>
      <c r="W9" s="595"/>
      <c r="X9" s="566" t="s">
        <v>512</v>
      </c>
      <c r="Y9" s="571" t="s">
        <v>4</v>
      </c>
      <c r="Z9" s="571" t="s">
        <v>4</v>
      </c>
      <c r="AA9" s="571" t="s">
        <v>4</v>
      </c>
      <c r="AB9" s="571" t="s">
        <v>4</v>
      </c>
      <c r="AC9" s="571" t="s">
        <v>4</v>
      </c>
      <c r="AD9" s="571" t="s">
        <v>4</v>
      </c>
      <c r="AE9" s="570">
        <v>45.714285714285715</v>
      </c>
      <c r="AF9" s="570">
        <v>43.8</v>
      </c>
    </row>
    <row r="10" spans="1:43" ht="15" customHeight="1" x14ac:dyDescent="0.25">
      <c r="A10" s="484" t="s">
        <v>511</v>
      </c>
      <c r="B10" s="216">
        <v>43213</v>
      </c>
      <c r="C10" s="796">
        <v>1</v>
      </c>
      <c r="D10" s="796" t="str">
        <f t="shared" si="0"/>
        <v>Demick, Chris1</v>
      </c>
      <c r="E10" s="796">
        <v>1</v>
      </c>
      <c r="F10" s="276">
        <v>5</v>
      </c>
      <c r="G10" s="276">
        <v>5</v>
      </c>
      <c r="H10" s="276">
        <v>3</v>
      </c>
      <c r="I10" s="276">
        <v>4</v>
      </c>
      <c r="J10" s="276">
        <v>5</v>
      </c>
      <c r="K10" s="276">
        <v>6</v>
      </c>
      <c r="L10" s="276">
        <v>5</v>
      </c>
      <c r="M10" s="276">
        <v>6</v>
      </c>
      <c r="N10" s="276">
        <v>5</v>
      </c>
      <c r="O10" s="796">
        <f t="shared" si="1"/>
        <v>44</v>
      </c>
      <c r="P10" s="162">
        <f>IF(F10&gt;$F$302*2,$F$302*2,F10) + IF(G10&gt;$G$302*2,$G$302*2,G10) + IF(H10&gt;$H$302*2,$H$302*2,H10) + IF(I10&gt;$I$302*2,$I$302*2,I10) + IF(J10&gt;$J$302*2,$J$302*2,J10) + IF(K10&gt;$K$302*2,$K$302*2,K10) + IF(L10&gt;$L$302*2,$L$302*2,L10) + IF(M10&gt;$M$302*2,$M$302*2,M10) + IF(N10&gt;$N$302*2,$N$302*2,N10)</f>
        <v>44</v>
      </c>
      <c r="Q10" s="70">
        <v>2</v>
      </c>
      <c r="R10" s="70">
        <v>2</v>
      </c>
      <c r="S10" s="70">
        <v>2</v>
      </c>
      <c r="T10" s="70"/>
      <c r="U10" s="70">
        <v>8</v>
      </c>
      <c r="V10" s="71"/>
      <c r="W10" s="595" t="s">
        <v>516</v>
      </c>
      <c r="X10" s="565" t="s">
        <v>504</v>
      </c>
      <c r="Y10" s="571" t="s">
        <v>4</v>
      </c>
      <c r="Z10" s="571" t="s">
        <v>4</v>
      </c>
      <c r="AA10" s="571" t="s">
        <v>4</v>
      </c>
      <c r="AB10" s="571" t="s">
        <v>4</v>
      </c>
      <c r="AC10" s="571" t="s">
        <v>4</v>
      </c>
      <c r="AD10" s="571" t="s">
        <v>4</v>
      </c>
      <c r="AE10" s="571" t="s">
        <v>4</v>
      </c>
      <c r="AF10" s="571" t="s">
        <v>4</v>
      </c>
    </row>
    <row r="11" spans="1:43" ht="15" x14ac:dyDescent="0.25">
      <c r="A11" s="409" t="s">
        <v>129</v>
      </c>
      <c r="B11" s="216">
        <v>43213</v>
      </c>
      <c r="C11" s="796">
        <v>1</v>
      </c>
      <c r="D11" s="796" t="str">
        <f t="shared" si="0"/>
        <v>Horst, Dale1</v>
      </c>
      <c r="E11" s="796">
        <v>1</v>
      </c>
      <c r="F11" s="276">
        <v>7</v>
      </c>
      <c r="G11" s="276">
        <v>6</v>
      </c>
      <c r="H11" s="276">
        <v>4</v>
      </c>
      <c r="I11" s="276">
        <v>5</v>
      </c>
      <c r="J11" s="276">
        <v>5</v>
      </c>
      <c r="K11" s="276">
        <v>6</v>
      </c>
      <c r="L11" s="276">
        <v>4</v>
      </c>
      <c r="M11" s="276">
        <v>6</v>
      </c>
      <c r="N11" s="276">
        <v>6</v>
      </c>
      <c r="O11" s="796">
        <f t="shared" si="1"/>
        <v>49</v>
      </c>
      <c r="P11" s="162">
        <f>IF(F11&gt;$F$302*2,$F$302*2,F11) + IF(G11&gt;$G$302*2,$G$302*2,G11) + IF(H11&gt;$H$302*2,$H$302*2,H11) + IF(I11&gt;$I$302*2,$I$302*2,I11) + IF(J11&gt;$J$302*2,$J$302*2,J11) + IF(K11&gt;$K$302*2,$K$302*2,K11) + IF(L11&gt;$L$302*2,$L$302*2,L11) + IF(M11&gt;$M$302*2,$M$302*2,M11) + IF(N11&gt;$N$302*2,$N$302*2,N11)</f>
        <v>49</v>
      </c>
      <c r="Q11" s="70">
        <v>2</v>
      </c>
      <c r="R11" s="70">
        <v>2</v>
      </c>
      <c r="S11" s="70">
        <v>2</v>
      </c>
      <c r="T11" s="70"/>
      <c r="U11" s="70"/>
      <c r="V11" s="71"/>
      <c r="W11" s="595"/>
      <c r="X11" s="566" t="s">
        <v>31</v>
      </c>
      <c r="Y11" s="570">
        <v>53.67</v>
      </c>
      <c r="Z11" s="571" t="s">
        <v>4</v>
      </c>
      <c r="AA11" s="572">
        <v>53.67</v>
      </c>
      <c r="AB11" s="571" t="s">
        <v>4</v>
      </c>
      <c r="AC11" s="571" t="s">
        <v>4</v>
      </c>
      <c r="AD11" s="571" t="s">
        <v>4</v>
      </c>
      <c r="AE11" s="571" t="s">
        <v>4</v>
      </c>
      <c r="AF11" s="571" t="s">
        <v>4</v>
      </c>
    </row>
    <row r="12" spans="1:43" ht="14.25" customHeight="1" x14ac:dyDescent="0.25">
      <c r="A12" s="409" t="s">
        <v>521</v>
      </c>
      <c r="B12" s="216">
        <v>43213</v>
      </c>
      <c r="C12" s="796">
        <v>1</v>
      </c>
      <c r="D12" s="796" t="str">
        <f t="shared" si="0"/>
        <v>Whitefoot, Jerry1</v>
      </c>
      <c r="E12" s="796">
        <v>2</v>
      </c>
      <c r="F12" s="276">
        <v>5</v>
      </c>
      <c r="G12" s="276">
        <v>5</v>
      </c>
      <c r="H12" s="276">
        <v>5</v>
      </c>
      <c r="I12" s="276">
        <v>4</v>
      </c>
      <c r="J12" s="276">
        <v>6</v>
      </c>
      <c r="K12" s="276">
        <v>6</v>
      </c>
      <c r="L12" s="276">
        <v>6</v>
      </c>
      <c r="M12" s="276">
        <v>5</v>
      </c>
      <c r="N12" s="276">
        <v>6</v>
      </c>
      <c r="O12" s="796">
        <f t="shared" ref="O12:O15" si="2">SUM(F12:N12)</f>
        <v>48</v>
      </c>
      <c r="P12" s="162">
        <f>IF(F12&gt;$F$302*2,$F$302*2,F12) + IF(G12&gt;$G$302*2,$G$302*2,G12) + IF(H12&gt;$H$302*2,$H$302*2,H12) + IF(I12&gt;$I$302*2,$I$302*2,I12) + IF(J12&gt;$J$302*2,$J$302*2,J12) + IF(K12&gt;$K$302*2,$K$302*2,K12) + IF(L12&gt;$L$302*2,$L$302*2,L12) + IF(M12&gt;$M$302*2,$M$302*2,M12) + IF(N12&gt;$N$302*2,$N$302*2,N12)</f>
        <v>48</v>
      </c>
      <c r="Q12" s="70">
        <v>2</v>
      </c>
      <c r="R12" s="70">
        <v>2</v>
      </c>
      <c r="S12" s="70">
        <v>2</v>
      </c>
      <c r="T12" s="70"/>
      <c r="U12" s="70"/>
      <c r="V12" s="71">
        <v>8</v>
      </c>
      <c r="W12" s="595"/>
      <c r="X12" s="566" t="s">
        <v>32</v>
      </c>
      <c r="Y12" s="570">
        <v>42.31</v>
      </c>
      <c r="Z12" s="571" t="s">
        <v>4</v>
      </c>
      <c r="AA12" s="572">
        <v>44.111111111111114</v>
      </c>
      <c r="AB12" s="572">
        <v>42.5</v>
      </c>
      <c r="AC12" s="570">
        <v>43.333333333333336</v>
      </c>
      <c r="AD12" s="570">
        <v>43.333333333333336</v>
      </c>
      <c r="AE12" s="571" t="s">
        <v>4</v>
      </c>
      <c r="AF12" s="571" t="s">
        <v>4</v>
      </c>
    </row>
    <row r="13" spans="1:43" ht="15" x14ac:dyDescent="0.25">
      <c r="A13" s="409" t="s">
        <v>49</v>
      </c>
      <c r="B13" s="216">
        <v>43213</v>
      </c>
      <c r="C13" s="796">
        <v>1</v>
      </c>
      <c r="D13" s="796" t="str">
        <f t="shared" si="0"/>
        <v>Mackson, John1</v>
      </c>
      <c r="E13" s="796">
        <v>2</v>
      </c>
      <c r="F13" s="276">
        <v>7</v>
      </c>
      <c r="G13" s="276">
        <v>4</v>
      </c>
      <c r="H13" s="276">
        <v>4</v>
      </c>
      <c r="I13" s="276">
        <v>5</v>
      </c>
      <c r="J13" s="276">
        <v>9</v>
      </c>
      <c r="K13" s="276">
        <v>5</v>
      </c>
      <c r="L13" s="276">
        <v>4</v>
      </c>
      <c r="M13" s="276">
        <v>6</v>
      </c>
      <c r="N13" s="276">
        <v>5</v>
      </c>
      <c r="O13" s="796">
        <f t="shared" si="2"/>
        <v>49</v>
      </c>
      <c r="P13" s="162">
        <f>IF(F13&gt;$F$302*2,$F$302*2,F13) + IF(G13&gt;$G$302*2,$G$302*2,G13) + IF(H13&gt;$H$302*2,$H$302*2,H13) + IF(I13&gt;$I$302*2,$I$302*2,I13) + IF(J13&gt;$J$302*2,$J$302*2,J13) + IF(K13&gt;$K$302*2,$K$302*2,K13) + IF(L13&gt;$L$302*2,$L$302*2,L13) + IF(M13&gt;$M$302*2,$M$302*2,M13) + IF(N13&gt;$N$302*2,$N$302*2,N13)</f>
        <v>48</v>
      </c>
      <c r="Q13" s="70">
        <v>2</v>
      </c>
      <c r="R13" s="70">
        <v>2</v>
      </c>
      <c r="S13" s="70">
        <v>2</v>
      </c>
      <c r="T13" s="70"/>
      <c r="U13" s="70"/>
      <c r="V13" s="71"/>
      <c r="W13" s="595"/>
      <c r="X13" s="566" t="s">
        <v>511</v>
      </c>
      <c r="Y13" s="571" t="s">
        <v>4</v>
      </c>
      <c r="Z13" s="571" t="s">
        <v>4</v>
      </c>
      <c r="AA13" s="571" t="s">
        <v>4</v>
      </c>
      <c r="AB13" s="571" t="s">
        <v>4</v>
      </c>
      <c r="AC13" s="571" t="s">
        <v>4</v>
      </c>
      <c r="AD13" s="571" t="s">
        <v>4</v>
      </c>
      <c r="AE13" s="570">
        <v>44.777777777777779</v>
      </c>
      <c r="AF13" s="570">
        <v>44.2</v>
      </c>
    </row>
    <row r="14" spans="1:43" ht="15" x14ac:dyDescent="0.25">
      <c r="A14" s="409" t="s">
        <v>47</v>
      </c>
      <c r="B14" s="216">
        <v>43213</v>
      </c>
      <c r="C14" s="796">
        <v>1</v>
      </c>
      <c r="D14" s="796" t="str">
        <f t="shared" si="0"/>
        <v>Trachsel, Jeff1</v>
      </c>
      <c r="E14" s="796">
        <v>2</v>
      </c>
      <c r="F14" s="276">
        <v>4</v>
      </c>
      <c r="G14" s="276">
        <v>6</v>
      </c>
      <c r="H14" s="276">
        <v>4</v>
      </c>
      <c r="I14" s="276">
        <v>5</v>
      </c>
      <c r="J14" s="276">
        <v>5</v>
      </c>
      <c r="K14" s="276">
        <v>4</v>
      </c>
      <c r="L14" s="276">
        <v>4</v>
      </c>
      <c r="M14" s="276">
        <v>5</v>
      </c>
      <c r="N14" s="276">
        <v>7</v>
      </c>
      <c r="O14" s="796">
        <f t="shared" si="2"/>
        <v>44</v>
      </c>
      <c r="P14" s="162">
        <f>IF(F14&gt;$F$302*2,$F$302*2,F14) + IF(G14&gt;$G$302*2,$G$302*2,G14) + IF(H14&gt;$H$302*2,$H$302*2,H14) + IF(I14&gt;$I$302*2,$I$302*2,I14) + IF(J14&gt;$J$302*2,$J$302*2,J14) + IF(K14&gt;$K$302*2,$K$302*2,K14) + IF(L14&gt;$L$302*2,$L$302*2,L14) + IF(M14&gt;$M$302*2,$M$302*2,M14) + IF(N14&gt;$N$302*2,$N$302*2,N14)</f>
        <v>44</v>
      </c>
      <c r="Q14" s="70">
        <v>2</v>
      </c>
      <c r="R14" s="70">
        <v>2</v>
      </c>
      <c r="S14" s="70">
        <v>2</v>
      </c>
      <c r="T14" s="70"/>
      <c r="U14" s="70"/>
      <c r="V14" s="71"/>
      <c r="W14" s="595"/>
      <c r="X14" s="566" t="s">
        <v>48</v>
      </c>
      <c r="Y14" s="570">
        <v>44.75</v>
      </c>
      <c r="Z14" s="571" t="s">
        <v>4</v>
      </c>
      <c r="AA14" s="572">
        <v>46.333333333333336</v>
      </c>
      <c r="AB14" s="572">
        <v>46.666666666666664</v>
      </c>
      <c r="AC14" s="570">
        <v>46.4</v>
      </c>
      <c r="AD14" s="570">
        <v>54.800000000000004</v>
      </c>
      <c r="AE14" s="571" t="s">
        <v>4</v>
      </c>
      <c r="AF14" s="571" t="s">
        <v>4</v>
      </c>
    </row>
    <row r="15" spans="1:43" ht="15" x14ac:dyDescent="0.25">
      <c r="A15" s="409" t="s">
        <v>507</v>
      </c>
      <c r="B15" s="216">
        <v>43213</v>
      </c>
      <c r="C15" s="796">
        <v>1</v>
      </c>
      <c r="D15" s="796" t="str">
        <f t="shared" si="0"/>
        <v>Lotter, Shawn1</v>
      </c>
      <c r="E15" s="796">
        <v>3</v>
      </c>
      <c r="F15" s="276">
        <v>5</v>
      </c>
      <c r="G15" s="276">
        <v>6</v>
      </c>
      <c r="H15" s="276">
        <v>4</v>
      </c>
      <c r="I15" s="276">
        <v>8</v>
      </c>
      <c r="J15" s="276">
        <v>4</v>
      </c>
      <c r="K15" s="276">
        <v>4</v>
      </c>
      <c r="L15" s="276">
        <v>3</v>
      </c>
      <c r="M15" s="276">
        <v>5</v>
      </c>
      <c r="N15" s="276">
        <v>6</v>
      </c>
      <c r="O15" s="796">
        <f t="shared" si="2"/>
        <v>45</v>
      </c>
      <c r="P15" s="162">
        <f>IF(F15&gt;$F$302*2,$F$302*2,F15) + IF(G15&gt;$G$302*2,$G$302*2,G15) + IF(H15&gt;$H$302*2,$H$302*2,H15) + IF(I15&gt;$I$302*2,$I$302*2,I15) + IF(J15&gt;$J$302*2,$J$302*2,J15) + IF(K15&gt;$K$302*2,$K$302*2,K15) + IF(L15&gt;$L$302*2,$L$302*2,L15) + IF(M15&gt;$M$302*2,$M$302*2,M15) + IF(N15&gt;$N$302*2,$N$302*2,N15)</f>
        <v>45</v>
      </c>
      <c r="Q15" s="70"/>
      <c r="R15" s="70"/>
      <c r="S15" s="70"/>
      <c r="T15" s="70"/>
      <c r="U15" s="70"/>
      <c r="V15" s="71"/>
      <c r="W15" s="595"/>
      <c r="X15" s="566" t="s">
        <v>46</v>
      </c>
      <c r="Y15" s="571">
        <v>40.17</v>
      </c>
      <c r="Z15" s="571" t="s">
        <v>4</v>
      </c>
      <c r="AA15" s="571" t="s">
        <v>4</v>
      </c>
      <c r="AB15" s="571" t="s">
        <v>4</v>
      </c>
      <c r="AC15" s="571" t="s">
        <v>4</v>
      </c>
      <c r="AD15" s="570">
        <v>40.333333333333336</v>
      </c>
      <c r="AE15" s="571" t="s">
        <v>4</v>
      </c>
      <c r="AF15" s="571" t="s">
        <v>4</v>
      </c>
    </row>
    <row r="16" spans="1:43" ht="15" x14ac:dyDescent="0.25">
      <c r="A16" s="409" t="s">
        <v>29</v>
      </c>
      <c r="B16" s="216">
        <v>43213</v>
      </c>
      <c r="C16" s="796">
        <v>1</v>
      </c>
      <c r="D16" s="796" t="str">
        <f t="shared" si="0"/>
        <v>Burke, David1</v>
      </c>
      <c r="E16" s="796">
        <v>3</v>
      </c>
      <c r="F16" s="276">
        <v>5</v>
      </c>
      <c r="G16" s="276">
        <v>6</v>
      </c>
      <c r="H16" s="276">
        <v>7</v>
      </c>
      <c r="I16" s="276">
        <v>5</v>
      </c>
      <c r="J16" s="276">
        <v>5</v>
      </c>
      <c r="K16" s="276">
        <v>7</v>
      </c>
      <c r="L16" s="276">
        <v>3</v>
      </c>
      <c r="M16" s="276">
        <v>4</v>
      </c>
      <c r="N16" s="276">
        <v>5</v>
      </c>
      <c r="O16" s="796">
        <f t="shared" ref="O16:O44" si="3">SUM(F16:N16)</f>
        <v>47</v>
      </c>
      <c r="P16" s="162">
        <f>IF(F16&gt;$F$302*2,$F$302*2,F16) + IF(G16&gt;$G$302*2,$G$302*2,G16) + IF(H16&gt;$H$302*2,$H$302*2,H16) + IF(I16&gt;$I$302*2,$I$302*2,I16) + IF(J16&gt;$J$302*2,$J$302*2,J16) + IF(K16&gt;$K$302*2,$K$302*2,K16) + IF(L16&gt;$L$302*2,$L$302*2,L16) + IF(M16&gt;$M$302*2,$M$302*2,M16) + IF(N16&gt;$N$302*2,$N$302*2,N16)</f>
        <v>46</v>
      </c>
      <c r="Q16" s="70">
        <v>2</v>
      </c>
      <c r="R16" s="70">
        <v>2</v>
      </c>
      <c r="S16" s="70">
        <v>2</v>
      </c>
      <c r="T16" s="70">
        <v>10</v>
      </c>
      <c r="U16" s="70">
        <v>8</v>
      </c>
      <c r="V16" s="71"/>
      <c r="W16" s="595" t="s">
        <v>515</v>
      </c>
      <c r="X16" s="566" t="s">
        <v>57</v>
      </c>
      <c r="Y16" s="570">
        <v>42.5</v>
      </c>
      <c r="Z16" s="571" t="s">
        <v>4</v>
      </c>
      <c r="AA16" s="572">
        <v>42.5</v>
      </c>
      <c r="AB16" s="571" t="s">
        <v>4</v>
      </c>
      <c r="AC16" s="571" t="s">
        <v>4</v>
      </c>
      <c r="AD16" s="570">
        <v>42.428571428571431</v>
      </c>
      <c r="AE16" s="570">
        <v>41.416666666666664</v>
      </c>
      <c r="AF16" s="570">
        <v>49.285714285714285</v>
      </c>
    </row>
    <row r="17" spans="1:32" ht="15" x14ac:dyDescent="0.25">
      <c r="A17" s="409" t="s">
        <v>41</v>
      </c>
      <c r="B17" s="216">
        <v>43213</v>
      </c>
      <c r="C17" s="796">
        <v>1</v>
      </c>
      <c r="D17" s="796" t="str">
        <f t="shared" si="0"/>
        <v>Trachsel, Steve1</v>
      </c>
      <c r="E17" s="796">
        <v>3</v>
      </c>
      <c r="F17" s="276">
        <v>5</v>
      </c>
      <c r="G17" s="276">
        <v>4</v>
      </c>
      <c r="H17" s="276">
        <v>5</v>
      </c>
      <c r="I17" s="276">
        <v>5</v>
      </c>
      <c r="J17" s="276">
        <v>5</v>
      </c>
      <c r="K17" s="276">
        <v>4</v>
      </c>
      <c r="L17" s="276">
        <v>4</v>
      </c>
      <c r="M17" s="276">
        <v>8</v>
      </c>
      <c r="N17" s="276">
        <v>6</v>
      </c>
      <c r="O17" s="796">
        <f t="shared" si="3"/>
        <v>46</v>
      </c>
      <c r="P17" s="162">
        <f>IF(F17&gt;$F$302*2,$F$302*2,F17) + IF(G17&gt;$G$302*2,$G$302*2,G17) + IF(H17&gt;$H$302*2,$H$302*2,H17) + IF(I17&gt;$I$302*2,$I$302*2,I17) + IF(J17&gt;$J$302*2,$J$302*2,J17) + IF(K17&gt;$K$302*2,$K$302*2,K17) + IF(L17&gt;$L$302*2,$L$302*2,L17) + IF(M17&gt;$M$302*2,$M$302*2,M17) + IF(N17&gt;$N$302*2,$N$302*2,N17)</f>
        <v>46</v>
      </c>
      <c r="Q17" s="70">
        <v>2</v>
      </c>
      <c r="R17" s="70">
        <v>2</v>
      </c>
      <c r="S17" s="70">
        <v>2</v>
      </c>
      <c r="T17" s="70"/>
      <c r="U17" s="70"/>
      <c r="V17" s="71"/>
      <c r="W17" s="595"/>
      <c r="X17" s="564" t="s">
        <v>129</v>
      </c>
      <c r="Y17" s="571" t="s">
        <v>4</v>
      </c>
      <c r="Z17" s="571" t="s">
        <v>4</v>
      </c>
      <c r="AA17" s="572">
        <v>48</v>
      </c>
      <c r="AB17" s="572">
        <v>47.416666666666664</v>
      </c>
      <c r="AC17" s="570">
        <v>48</v>
      </c>
      <c r="AD17" s="570">
        <v>47.5</v>
      </c>
      <c r="AE17" s="570">
        <v>45.75</v>
      </c>
      <c r="AF17" s="570">
        <v>46.153846153846153</v>
      </c>
    </row>
    <row r="18" spans="1:32" ht="15.75" thickBot="1" x14ac:dyDescent="0.3">
      <c r="A18" s="620" t="s">
        <v>40</v>
      </c>
      <c r="B18" s="335">
        <v>43219</v>
      </c>
      <c r="C18" s="336">
        <v>1</v>
      </c>
      <c r="D18" s="336" t="str">
        <f t="shared" si="0"/>
        <v>Trachsel, Mike1</v>
      </c>
      <c r="E18" s="336">
        <v>4</v>
      </c>
      <c r="F18" s="337">
        <v>6</v>
      </c>
      <c r="G18" s="337">
        <v>5</v>
      </c>
      <c r="H18" s="337">
        <v>3</v>
      </c>
      <c r="I18" s="337">
        <v>7</v>
      </c>
      <c r="J18" s="337">
        <v>6</v>
      </c>
      <c r="K18" s="337">
        <v>6</v>
      </c>
      <c r="L18" s="337">
        <v>4</v>
      </c>
      <c r="M18" s="337">
        <v>4</v>
      </c>
      <c r="N18" s="337">
        <v>7</v>
      </c>
      <c r="O18" s="336">
        <f t="shared" si="3"/>
        <v>48</v>
      </c>
      <c r="P18" s="338">
        <f>IF(F18&gt;$F$302*2,$F$302*2,F18) + IF(G18&gt;$G$302*2,$G$302*2,G18) + IF(H18&gt;$H$302*2,$H$302*2,H18) + IF(I18&gt;$I$302*2,$I$302*2,I18) + IF(J18&gt;$J$302*2,$J$302*2,J18) + IF(K18&gt;$K$302*2,$K$302*2,K18) + IF(L18&gt;$L$302*2,$L$302*2,L18) + IF(M18&gt;$M$302*2,$M$302*2,M18) + IF(N18&gt;$N$302*2,$N$302*2,N18)</f>
        <v>48</v>
      </c>
      <c r="Q18" s="340"/>
      <c r="R18" s="340"/>
      <c r="S18" s="340"/>
      <c r="T18" s="340"/>
      <c r="U18" s="340"/>
      <c r="V18" s="341"/>
      <c r="W18" s="595"/>
      <c r="X18" s="565" t="s">
        <v>505</v>
      </c>
      <c r="Y18" s="571" t="s">
        <v>4</v>
      </c>
      <c r="Z18" s="571" t="s">
        <v>4</v>
      </c>
      <c r="AA18" s="571" t="s">
        <v>4</v>
      </c>
      <c r="AB18" s="571" t="s">
        <v>4</v>
      </c>
      <c r="AC18" s="571" t="s">
        <v>4</v>
      </c>
      <c r="AD18" s="571" t="s">
        <v>4</v>
      </c>
      <c r="AE18" s="571" t="s">
        <v>4</v>
      </c>
      <c r="AF18" s="571" t="s">
        <v>4</v>
      </c>
    </row>
    <row r="19" spans="1:32" ht="15" x14ac:dyDescent="0.25">
      <c r="A19" s="430" t="s">
        <v>38</v>
      </c>
      <c r="B19" s="581">
        <v>43219</v>
      </c>
      <c r="C19" s="801">
        <v>2</v>
      </c>
      <c r="D19" s="801" t="str">
        <f t="shared" si="0"/>
        <v>Trachsel, Brian2</v>
      </c>
      <c r="E19" s="801">
        <v>-1</v>
      </c>
      <c r="F19" s="582">
        <v>6</v>
      </c>
      <c r="G19" s="582">
        <v>6</v>
      </c>
      <c r="H19" s="582">
        <v>4</v>
      </c>
      <c r="I19" s="582">
        <v>7</v>
      </c>
      <c r="J19" s="582">
        <v>7</v>
      </c>
      <c r="K19" s="582">
        <v>9</v>
      </c>
      <c r="L19" s="582">
        <v>4</v>
      </c>
      <c r="M19" s="582">
        <v>5</v>
      </c>
      <c r="N19" s="582">
        <v>7</v>
      </c>
      <c r="O19" s="801">
        <f t="shared" si="3"/>
        <v>55</v>
      </c>
      <c r="P19" s="425">
        <f>IF(F19&gt;$F$302*2,$F$302*2,F19) + IF(G19&gt;$G$302*2,$G$302*2,G19) + IF(H19&gt;$H$302*2,$H$302*2,H19) + IF(I19&gt;$I$302*2,$I$302*2,I19) + IF(J19&gt;$J$302*2,$J$302*2,J19) + IF(K19&gt;$K$302*2,$K$302*2,K19) + IF(L19&gt;$L$302*2,$L$302*2,L19) + IF(M19&gt;$M$302*2,$M$302*2,M19) + IF(N19&gt;$N$302*2,$N$302*2,N19)</f>
        <v>54</v>
      </c>
      <c r="Q19" s="426"/>
      <c r="R19" s="426"/>
      <c r="S19" s="426"/>
      <c r="T19" s="426"/>
      <c r="U19" s="426"/>
      <c r="V19" s="427"/>
      <c r="W19" s="595"/>
      <c r="X19" s="565" t="s">
        <v>501</v>
      </c>
      <c r="Y19" s="571" t="s">
        <v>4</v>
      </c>
      <c r="Z19" s="571" t="s">
        <v>4</v>
      </c>
      <c r="AA19" s="571" t="s">
        <v>4</v>
      </c>
      <c r="AB19" s="571" t="s">
        <v>4</v>
      </c>
      <c r="AC19" s="571" t="s">
        <v>4</v>
      </c>
      <c r="AD19" s="571" t="s">
        <v>4</v>
      </c>
      <c r="AE19" s="571" t="s">
        <v>4</v>
      </c>
      <c r="AF19" s="571" t="s">
        <v>4</v>
      </c>
    </row>
    <row r="20" spans="1:32" ht="15" x14ac:dyDescent="0.25">
      <c r="A20" s="409" t="s">
        <v>40</v>
      </c>
      <c r="B20" s="216">
        <v>43219</v>
      </c>
      <c r="C20" s="800">
        <v>2</v>
      </c>
      <c r="D20" s="800" t="str">
        <f t="shared" si="0"/>
        <v>Trachsel, Mike2</v>
      </c>
      <c r="E20" s="800">
        <v>-1</v>
      </c>
      <c r="F20" s="276">
        <v>4</v>
      </c>
      <c r="G20" s="276">
        <v>4</v>
      </c>
      <c r="H20" s="276">
        <v>3</v>
      </c>
      <c r="I20" s="276">
        <v>4</v>
      </c>
      <c r="J20" s="276">
        <v>4</v>
      </c>
      <c r="K20" s="276">
        <v>3</v>
      </c>
      <c r="L20" s="276">
        <v>3</v>
      </c>
      <c r="M20" s="276">
        <v>5</v>
      </c>
      <c r="N20" s="276">
        <v>6</v>
      </c>
      <c r="O20" s="800">
        <f t="shared" si="3"/>
        <v>36</v>
      </c>
      <c r="P20" s="162">
        <f>IF(F20&gt;$F$302*2,$F$302*2,F20) + IF(G20&gt;$G$302*2,$G$302*2,G20) + IF(H20&gt;$H$302*2,$H$302*2,H20) + IF(I20&gt;$I$302*2,$I$302*2,I20) + IF(J20&gt;$J$302*2,$J$302*2,J20) + IF(K20&gt;$K$302*2,$K$302*2,K20) + IF(L20&gt;$L$302*2,$L$302*2,L20) + IF(M20&gt;$M$302*2,$M$302*2,M20) + IF(N20&gt;$N$302*2,$N$302*2,N20)</f>
        <v>36</v>
      </c>
      <c r="Q20" s="70">
        <v>2</v>
      </c>
      <c r="R20" s="70">
        <v>2</v>
      </c>
      <c r="S20" s="70">
        <v>2</v>
      </c>
      <c r="T20" s="70">
        <v>8</v>
      </c>
      <c r="U20" s="70">
        <v>24</v>
      </c>
      <c r="V20" s="71">
        <v>14</v>
      </c>
      <c r="W20" s="595"/>
      <c r="X20" s="566" t="s">
        <v>500</v>
      </c>
      <c r="Y20" s="571" t="s">
        <v>4</v>
      </c>
      <c r="Z20" s="571" t="s">
        <v>4</v>
      </c>
      <c r="AA20" s="571" t="s">
        <v>4</v>
      </c>
      <c r="AB20" s="571" t="s">
        <v>4</v>
      </c>
      <c r="AC20" s="571" t="s">
        <v>4</v>
      </c>
      <c r="AD20" s="571" t="s">
        <v>4</v>
      </c>
      <c r="AE20" s="571" t="s">
        <v>4</v>
      </c>
      <c r="AF20" s="571" t="s">
        <v>4</v>
      </c>
    </row>
    <row r="21" spans="1:32" ht="15" x14ac:dyDescent="0.25">
      <c r="A21" s="409" t="s">
        <v>129</v>
      </c>
      <c r="B21" s="216">
        <v>43220</v>
      </c>
      <c r="C21" s="800">
        <v>2</v>
      </c>
      <c r="D21" s="800" t="str">
        <f t="shared" si="0"/>
        <v>Horst, Dale2</v>
      </c>
      <c r="E21" s="800">
        <v>2</v>
      </c>
      <c r="F21" s="276">
        <v>7</v>
      </c>
      <c r="G21" s="276">
        <v>7</v>
      </c>
      <c r="H21" s="276">
        <v>3</v>
      </c>
      <c r="I21" s="276">
        <v>6</v>
      </c>
      <c r="J21" s="276">
        <v>8</v>
      </c>
      <c r="K21" s="276">
        <v>5</v>
      </c>
      <c r="L21" s="276">
        <v>3</v>
      </c>
      <c r="M21" s="276">
        <v>6</v>
      </c>
      <c r="N21" s="276">
        <v>7</v>
      </c>
      <c r="O21" s="800">
        <f t="shared" si="3"/>
        <v>52</v>
      </c>
      <c r="P21" s="162">
        <f>IF(F21&gt;$F$302*2,$F$302*2,F21) + IF(G21&gt;$G$302*2,$G$302*2,G21) + IF(H21&gt;$H$302*2,$H$302*2,H21) + IF(I21&gt;$I$302*2,$I$302*2,I21) + IF(J21&gt;$J$302*2,$J$302*2,J21) + IF(K21&gt;$K$302*2,$K$302*2,K21) + IF(L21&gt;$L$302*2,$L$302*2,L21) + IF(M21&gt;$M$302*2,$M$302*2,M21) + IF(N21&gt;$N$302*2,$N$302*2,N21)</f>
        <v>52</v>
      </c>
      <c r="Q21" s="70">
        <v>2</v>
      </c>
      <c r="R21" s="70">
        <v>2</v>
      </c>
      <c r="S21" s="70">
        <v>2</v>
      </c>
      <c r="T21" s="70"/>
      <c r="U21" s="70"/>
      <c r="V21" s="71"/>
      <c r="W21" s="595"/>
      <c r="X21" s="564" t="s">
        <v>136</v>
      </c>
      <c r="Y21" s="571" t="s">
        <v>4</v>
      </c>
      <c r="Z21" s="571" t="s">
        <v>4</v>
      </c>
      <c r="AA21" s="571" t="s">
        <v>4</v>
      </c>
      <c r="AB21" s="571" t="s">
        <v>4</v>
      </c>
      <c r="AC21" s="571" t="s">
        <v>4</v>
      </c>
      <c r="AD21" s="570">
        <v>47.777777777777779</v>
      </c>
      <c r="AE21" s="571" t="s">
        <v>4</v>
      </c>
      <c r="AF21" s="571" t="s">
        <v>4</v>
      </c>
    </row>
    <row r="22" spans="1:32" ht="15" x14ac:dyDescent="0.25">
      <c r="A22" s="409" t="s">
        <v>511</v>
      </c>
      <c r="B22" s="216">
        <v>43220</v>
      </c>
      <c r="C22" s="800">
        <v>2</v>
      </c>
      <c r="D22" s="800" t="str">
        <f t="shared" si="0"/>
        <v>Demick, Chris2</v>
      </c>
      <c r="E22" s="800">
        <v>2</v>
      </c>
      <c r="F22" s="276">
        <v>6</v>
      </c>
      <c r="G22" s="276">
        <v>5</v>
      </c>
      <c r="H22" s="276">
        <v>5</v>
      </c>
      <c r="I22" s="276">
        <v>6</v>
      </c>
      <c r="J22" s="276">
        <v>4</v>
      </c>
      <c r="K22" s="276">
        <v>6</v>
      </c>
      <c r="L22" s="276">
        <v>5</v>
      </c>
      <c r="M22" s="276">
        <v>6</v>
      </c>
      <c r="N22" s="276">
        <v>5</v>
      </c>
      <c r="O22" s="800">
        <f t="shared" si="3"/>
        <v>48</v>
      </c>
      <c r="P22" s="162">
        <f>IF(F22&gt;$F$302*2,$F$302*2,F22) + IF(G22&gt;$G$302*2,$G$302*2,G22) + IF(H22&gt;$H$302*2,$H$302*2,H22) + IF(I22&gt;$I$302*2,$I$302*2,I22) + IF(J22&gt;$J$302*2,$J$302*2,J22) + IF(K22&gt;$K$302*2,$K$302*2,K22) + IF(L22&gt;$L$302*2,$L$302*2,L22) + IF(M22&gt;$M$302*2,$M$302*2,M22) + IF(N22&gt;$N$302*2,$N$302*2,N22)</f>
        <v>48</v>
      </c>
      <c r="Q22" s="70">
        <v>2</v>
      </c>
      <c r="R22" s="70">
        <v>2</v>
      </c>
      <c r="S22" s="70">
        <v>2</v>
      </c>
      <c r="T22" s="70"/>
      <c r="U22" s="70"/>
      <c r="V22" s="71"/>
      <c r="W22" s="595"/>
      <c r="X22" s="566" t="s">
        <v>34</v>
      </c>
      <c r="Y22" s="570">
        <v>57.33</v>
      </c>
      <c r="Z22" s="571" t="s">
        <v>4</v>
      </c>
      <c r="AA22" s="572">
        <v>56.333333333333336</v>
      </c>
      <c r="AB22" s="572">
        <v>51.81818181818182</v>
      </c>
      <c r="AC22" s="570">
        <v>51.888888888888886</v>
      </c>
      <c r="AD22" s="570">
        <v>47.833333333333336</v>
      </c>
      <c r="AE22" s="570">
        <v>46.833333333333336</v>
      </c>
      <c r="AF22" s="570">
        <v>45.07692307692308</v>
      </c>
    </row>
    <row r="23" spans="1:32" ht="15" x14ac:dyDescent="0.25">
      <c r="A23" s="409" t="s">
        <v>49</v>
      </c>
      <c r="B23" s="216">
        <v>43220</v>
      </c>
      <c r="C23" s="800">
        <v>2</v>
      </c>
      <c r="D23" s="800" t="str">
        <f t="shared" si="0"/>
        <v>Mackson, John2</v>
      </c>
      <c r="E23" s="800">
        <v>2</v>
      </c>
      <c r="F23" s="276">
        <v>4</v>
      </c>
      <c r="G23" s="276">
        <v>5</v>
      </c>
      <c r="H23" s="276">
        <v>4</v>
      </c>
      <c r="I23" s="276">
        <v>5</v>
      </c>
      <c r="J23" s="276">
        <v>5</v>
      </c>
      <c r="K23" s="276">
        <v>5</v>
      </c>
      <c r="L23" s="276">
        <v>5</v>
      </c>
      <c r="M23" s="276">
        <v>5</v>
      </c>
      <c r="N23" s="276">
        <v>4</v>
      </c>
      <c r="O23" s="800">
        <f t="shared" si="3"/>
        <v>42</v>
      </c>
      <c r="P23" s="162">
        <f>IF(F23&gt;$F$302*2,$F$302*2,F23) + IF(G23&gt;$G$302*2,$G$302*2,G23) + IF(H23&gt;$H$302*2,$H$302*2,H23) + IF(I23&gt;$I$302*2,$I$302*2,I23) + IF(J23&gt;$J$302*2,$J$302*2,J23) + IF(K23&gt;$K$302*2,$K$302*2,K23) + IF(L23&gt;$L$302*2,$L$302*2,L23) + IF(M23&gt;$M$302*2,$M$302*2,M23) + IF(N23&gt;$N$302*2,$N$302*2,N23)</f>
        <v>42</v>
      </c>
      <c r="Q23" s="70">
        <v>2</v>
      </c>
      <c r="R23" s="70">
        <v>2</v>
      </c>
      <c r="S23" s="70">
        <v>2</v>
      </c>
      <c r="T23" s="70">
        <v>8</v>
      </c>
      <c r="U23" s="70"/>
      <c r="V23" s="71"/>
      <c r="W23" s="595"/>
      <c r="X23" s="566" t="s">
        <v>49</v>
      </c>
      <c r="Y23" s="571" t="s">
        <v>4</v>
      </c>
      <c r="Z23" s="571" t="s">
        <v>4</v>
      </c>
      <c r="AA23" s="571" t="s">
        <v>4</v>
      </c>
      <c r="AB23" s="571" t="s">
        <v>4</v>
      </c>
      <c r="AC23" s="570">
        <v>48.111111111111114</v>
      </c>
      <c r="AD23" s="570">
        <v>48.857142857142854</v>
      </c>
      <c r="AE23" s="570">
        <v>47.833333333333336</v>
      </c>
      <c r="AF23" s="570">
        <v>45.277777777777779</v>
      </c>
    </row>
    <row r="24" spans="1:32" ht="15" x14ac:dyDescent="0.25">
      <c r="A24" s="409" t="s">
        <v>41</v>
      </c>
      <c r="B24" s="216">
        <v>43220</v>
      </c>
      <c r="C24" s="800">
        <v>2</v>
      </c>
      <c r="D24" s="800" t="str">
        <f t="shared" si="0"/>
        <v>Trachsel, Steve2</v>
      </c>
      <c r="E24" s="800">
        <v>2</v>
      </c>
      <c r="F24" s="276">
        <v>4</v>
      </c>
      <c r="G24" s="276">
        <v>6</v>
      </c>
      <c r="H24" s="276">
        <v>4</v>
      </c>
      <c r="I24" s="276">
        <v>4</v>
      </c>
      <c r="J24" s="276">
        <v>5</v>
      </c>
      <c r="K24" s="276">
        <v>5</v>
      </c>
      <c r="L24" s="276">
        <v>5</v>
      </c>
      <c r="M24" s="276">
        <v>5</v>
      </c>
      <c r="N24" s="276">
        <v>6</v>
      </c>
      <c r="O24" s="800">
        <f t="shared" si="3"/>
        <v>44</v>
      </c>
      <c r="P24" s="162">
        <f>IF(F24&gt;$F$302*2,$F$302*2,F24) + IF(G24&gt;$G$302*2,$G$302*2,G24) + IF(H24&gt;$H$302*2,$H$302*2,H24) + IF(I24&gt;$I$302*2,$I$302*2,I24) + IF(J24&gt;$J$302*2,$J$302*2,J24) + IF(K24&gt;$K$302*2,$K$302*2,K24) + IF(L24&gt;$L$302*2,$L$302*2,L24) + IF(M24&gt;$M$302*2,$M$302*2,M24) + IF(N24&gt;$N$302*2,$N$302*2,N24)</f>
        <v>44</v>
      </c>
      <c r="Q24" s="70">
        <v>2</v>
      </c>
      <c r="R24" s="70">
        <v>2</v>
      </c>
      <c r="S24" s="70">
        <v>2</v>
      </c>
      <c r="T24" s="70"/>
      <c r="U24" s="70"/>
      <c r="V24" s="71"/>
      <c r="W24" s="595"/>
      <c r="X24" s="564" t="s">
        <v>131</v>
      </c>
      <c r="Y24" s="571" t="s">
        <v>4</v>
      </c>
      <c r="Z24" s="571" t="s">
        <v>4</v>
      </c>
      <c r="AA24" s="572">
        <v>52</v>
      </c>
      <c r="AB24" s="572">
        <v>47.4</v>
      </c>
      <c r="AC24" s="570">
        <v>43.6</v>
      </c>
      <c r="AD24" s="570">
        <v>44</v>
      </c>
      <c r="AE24" s="570">
        <v>44.428571428571431</v>
      </c>
      <c r="AF24" s="570">
        <v>43.8</v>
      </c>
    </row>
    <row r="25" spans="1:32" ht="15" x14ac:dyDescent="0.25">
      <c r="A25" s="409" t="s">
        <v>34</v>
      </c>
      <c r="B25" s="216">
        <v>43220</v>
      </c>
      <c r="C25" s="800">
        <v>2</v>
      </c>
      <c r="D25" s="800" t="str">
        <f t="shared" si="0"/>
        <v>Lewandowski, Mike2</v>
      </c>
      <c r="E25" s="800">
        <v>1</v>
      </c>
      <c r="F25" s="276">
        <v>6</v>
      </c>
      <c r="G25" s="276">
        <v>6</v>
      </c>
      <c r="H25" s="276">
        <v>4</v>
      </c>
      <c r="I25" s="276">
        <v>5</v>
      </c>
      <c r="J25" s="276">
        <v>5</v>
      </c>
      <c r="K25" s="276">
        <v>5</v>
      </c>
      <c r="L25" s="276">
        <v>5</v>
      </c>
      <c r="M25" s="276">
        <v>4</v>
      </c>
      <c r="N25" s="276">
        <v>7</v>
      </c>
      <c r="O25" s="800">
        <f t="shared" si="3"/>
        <v>47</v>
      </c>
      <c r="P25" s="162">
        <f>IF(F25&gt;$F$302*2,$F$302*2,F25) + IF(G25&gt;$G$302*2,$G$302*2,G25) + IF(H25&gt;$H$302*2,$H$302*2,H25) + IF(I25&gt;$I$302*2,$I$302*2,I25) + IF(J25&gt;$J$302*2,$J$302*2,J25) + IF(K25&gt;$K$302*2,$K$302*2,K25) + IF(L25&gt;$L$302*2,$L$302*2,L25) + IF(M25&gt;$M$302*2,$M$302*2,M25) + IF(N25&gt;$N$302*2,$N$302*2,N25)</f>
        <v>47</v>
      </c>
      <c r="Q25" s="70">
        <v>2</v>
      </c>
      <c r="R25" s="70">
        <v>2</v>
      </c>
      <c r="S25" s="70">
        <v>2</v>
      </c>
      <c r="T25" s="70">
        <v>8</v>
      </c>
      <c r="U25" s="70"/>
      <c r="V25" s="71"/>
      <c r="W25" s="595"/>
      <c r="X25" s="566" t="s">
        <v>35</v>
      </c>
      <c r="Y25" s="570">
        <v>45.25</v>
      </c>
      <c r="Z25" s="571" t="s">
        <v>4</v>
      </c>
      <c r="AA25" s="572">
        <v>45</v>
      </c>
      <c r="AB25" s="572">
        <v>45</v>
      </c>
      <c r="AC25" s="570">
        <v>46.555555555555557</v>
      </c>
      <c r="AD25" s="570">
        <v>46.555555555555564</v>
      </c>
      <c r="AE25" s="570">
        <v>46.5</v>
      </c>
      <c r="AF25" s="570">
        <v>45</v>
      </c>
    </row>
    <row r="26" spans="1:32" ht="15" x14ac:dyDescent="0.25">
      <c r="A26" s="409" t="s">
        <v>131</v>
      </c>
      <c r="B26" s="216">
        <v>43220</v>
      </c>
      <c r="C26" s="800">
        <v>2</v>
      </c>
      <c r="D26" s="800" t="str">
        <f t="shared" si="0"/>
        <v>O'Hare, Nathan2</v>
      </c>
      <c r="E26" s="800">
        <v>1</v>
      </c>
      <c r="F26" s="276">
        <v>6</v>
      </c>
      <c r="G26" s="276">
        <v>6</v>
      </c>
      <c r="H26" s="276">
        <v>3</v>
      </c>
      <c r="I26" s="276">
        <v>8</v>
      </c>
      <c r="J26" s="276">
        <v>6</v>
      </c>
      <c r="K26" s="276">
        <v>4</v>
      </c>
      <c r="L26" s="276">
        <v>4</v>
      </c>
      <c r="M26" s="276">
        <v>5</v>
      </c>
      <c r="N26" s="276">
        <v>7</v>
      </c>
      <c r="O26" s="800">
        <f t="shared" si="3"/>
        <v>49</v>
      </c>
      <c r="P26" s="162">
        <f>IF(F26&gt;$F$302*2,$F$302*2,F26) + IF(G26&gt;$G$302*2,$G$302*2,G26) + IF(H26&gt;$H$302*2,$H$302*2,H26) + IF(I26&gt;$I$302*2,$I$302*2,I26) + IF(J26&gt;$J$302*2,$J$302*2,J26) + IF(K26&gt;$K$302*2,$K$302*2,K26) + IF(L26&gt;$L$302*2,$L$302*2,L26) + IF(M26&gt;$M$302*2,$M$302*2,M26) + IF(N26&gt;$N$302*2,$N$302*2,N26)</f>
        <v>49</v>
      </c>
      <c r="Q26" s="70">
        <v>2</v>
      </c>
      <c r="R26" s="70">
        <v>2</v>
      </c>
      <c r="S26" s="70">
        <v>2</v>
      </c>
      <c r="T26" s="70"/>
      <c r="U26" s="70"/>
      <c r="V26" s="71"/>
      <c r="W26" s="595"/>
      <c r="X26" s="565" t="s">
        <v>507</v>
      </c>
      <c r="Y26" s="571" t="s">
        <v>4</v>
      </c>
      <c r="Z26" s="571" t="s">
        <v>4</v>
      </c>
      <c r="AA26" s="571" t="s">
        <v>4</v>
      </c>
      <c r="AB26" s="571" t="s">
        <v>4</v>
      </c>
      <c r="AC26" s="571" t="s">
        <v>4</v>
      </c>
      <c r="AD26" s="570">
        <v>50.5</v>
      </c>
      <c r="AE26" s="570">
        <v>48.7</v>
      </c>
      <c r="AF26" s="570">
        <v>48.777777777777779</v>
      </c>
    </row>
    <row r="27" spans="1:32" ht="15" x14ac:dyDescent="0.25">
      <c r="A27" s="409" t="s">
        <v>47</v>
      </c>
      <c r="B27" s="216">
        <v>43220</v>
      </c>
      <c r="C27" s="800">
        <v>2</v>
      </c>
      <c r="D27" s="800" t="str">
        <f t="shared" si="0"/>
        <v>Trachsel, Jeff2</v>
      </c>
      <c r="E27" s="800">
        <v>1</v>
      </c>
      <c r="F27" s="276">
        <v>4</v>
      </c>
      <c r="G27" s="276">
        <v>5</v>
      </c>
      <c r="H27" s="276">
        <v>6</v>
      </c>
      <c r="I27" s="276">
        <v>6</v>
      </c>
      <c r="J27" s="276">
        <v>5</v>
      </c>
      <c r="K27" s="276">
        <v>5</v>
      </c>
      <c r="L27" s="276">
        <v>4</v>
      </c>
      <c r="M27" s="276">
        <v>5</v>
      </c>
      <c r="N27" s="276">
        <v>5</v>
      </c>
      <c r="O27" s="800">
        <f t="shared" si="3"/>
        <v>45</v>
      </c>
      <c r="P27" s="162">
        <f>IF(F27&gt;$F$302*2,$F$302*2,F27) + IF(G27&gt;$G$302*2,$G$302*2,G27) + IF(H27&gt;$H$302*2,$H$302*2,H27) + IF(I27&gt;$I$302*2,$I$302*2,I27) + IF(J27&gt;$J$302*2,$J$302*2,J27) + IF(K27&gt;$K$302*2,$K$302*2,K27) + IF(L27&gt;$L$302*2,$L$302*2,L27) + IF(M27&gt;$M$302*2,$M$302*2,M27) + IF(N27&gt;$N$302*2,$N$302*2,N27)</f>
        <v>45</v>
      </c>
      <c r="Q27" s="70">
        <v>2</v>
      </c>
      <c r="R27" s="70">
        <v>2</v>
      </c>
      <c r="S27" s="70">
        <v>2</v>
      </c>
      <c r="T27" s="70"/>
      <c r="U27" s="70"/>
      <c r="V27" s="71"/>
      <c r="W27" s="595"/>
      <c r="X27" s="564" t="s">
        <v>135</v>
      </c>
      <c r="Y27" s="571" t="s">
        <v>4</v>
      </c>
      <c r="Z27" s="571" t="s">
        <v>4</v>
      </c>
      <c r="AA27" s="571" t="s">
        <v>4</v>
      </c>
      <c r="AB27" s="572">
        <v>40.25</v>
      </c>
      <c r="AC27" s="570">
        <v>40.833333333333336</v>
      </c>
      <c r="AD27" s="570">
        <v>45</v>
      </c>
      <c r="AE27" s="571" t="s">
        <v>4</v>
      </c>
      <c r="AF27" s="571" t="s">
        <v>4</v>
      </c>
    </row>
    <row r="28" spans="1:32" ht="15" x14ac:dyDescent="0.25">
      <c r="A28" s="409" t="s">
        <v>503</v>
      </c>
      <c r="B28" s="216">
        <v>43220</v>
      </c>
      <c r="C28" s="800">
        <v>2</v>
      </c>
      <c r="D28" s="800" t="str">
        <f t="shared" si="0"/>
        <v>Burke, Dan2</v>
      </c>
      <c r="E28" s="800">
        <v>1</v>
      </c>
      <c r="F28" s="276">
        <v>8</v>
      </c>
      <c r="G28" s="276">
        <v>7</v>
      </c>
      <c r="H28" s="276">
        <v>6</v>
      </c>
      <c r="I28" s="276">
        <v>6</v>
      </c>
      <c r="J28" s="276">
        <v>6</v>
      </c>
      <c r="K28" s="276">
        <v>4</v>
      </c>
      <c r="L28" s="276">
        <v>6</v>
      </c>
      <c r="M28" s="276">
        <v>5</v>
      </c>
      <c r="N28" s="276">
        <v>10</v>
      </c>
      <c r="O28" s="800">
        <f t="shared" si="3"/>
        <v>58</v>
      </c>
      <c r="P28" s="162">
        <f>IF(F28&gt;$F$302*2,$F$302*2,F28) + IF(G28&gt;$G$302*2,$G$302*2,G28) + IF(H28&gt;$H$302*2,$H$302*2,H28) + IF(I28&gt;$I$302*2,$I$302*2,I28) + IF(J28&gt;$J$302*2,$J$302*2,J28) + IF(K28&gt;$K$302*2,$K$302*2,K28) + IF(L28&gt;$L$302*2,$L$302*2,L28) + IF(M28&gt;$M$302*2,$M$302*2,M28) + IF(N28&gt;$N$302*2,$N$302*2,N28)</f>
        <v>58</v>
      </c>
      <c r="Q28" s="70"/>
      <c r="R28" s="70"/>
      <c r="S28" s="70"/>
      <c r="T28" s="70"/>
      <c r="U28" s="70"/>
      <c r="V28" s="71"/>
      <c r="W28" s="595"/>
      <c r="X28" s="564" t="s">
        <v>37</v>
      </c>
      <c r="Y28" s="570">
        <v>41.73</v>
      </c>
      <c r="Z28" s="571" t="s">
        <v>4</v>
      </c>
      <c r="AA28" s="572">
        <v>42.1</v>
      </c>
      <c r="AB28" s="572">
        <v>41.1</v>
      </c>
      <c r="AC28" s="570">
        <v>44</v>
      </c>
      <c r="AD28" s="570">
        <v>43.666666666666664</v>
      </c>
      <c r="AE28" s="570">
        <v>41.222222222222221</v>
      </c>
      <c r="AF28" s="570">
        <v>42.875</v>
      </c>
    </row>
    <row r="29" spans="1:32" ht="15" x14ac:dyDescent="0.25">
      <c r="A29" s="409" t="s">
        <v>507</v>
      </c>
      <c r="B29" s="216">
        <v>43220</v>
      </c>
      <c r="C29" s="800">
        <v>2</v>
      </c>
      <c r="D29" s="800" t="str">
        <f t="shared" si="0"/>
        <v>Lotter, Shawn2</v>
      </c>
      <c r="E29" s="800">
        <v>3</v>
      </c>
      <c r="F29" s="276">
        <v>4</v>
      </c>
      <c r="G29" s="276">
        <v>5</v>
      </c>
      <c r="H29" s="276">
        <v>4</v>
      </c>
      <c r="I29" s="276">
        <v>6</v>
      </c>
      <c r="J29" s="276">
        <v>5</v>
      </c>
      <c r="K29" s="276">
        <v>4</v>
      </c>
      <c r="L29" s="276">
        <v>4</v>
      </c>
      <c r="M29" s="276">
        <v>5</v>
      </c>
      <c r="N29" s="276">
        <v>6</v>
      </c>
      <c r="O29" s="800">
        <f t="shared" si="3"/>
        <v>43</v>
      </c>
      <c r="P29" s="162">
        <f>IF(F29&gt;$F$302*2,$F$302*2,F29) + IF(G29&gt;$G$302*2,$G$302*2,G29) + IF(H29&gt;$H$302*2,$H$302*2,H29) + IF(I29&gt;$I$302*2,$I$302*2,I29) + IF(J29&gt;$J$302*2,$J$302*2,J29) + IF(K29&gt;$K$302*2,$K$302*2,K29) + IF(L29&gt;$L$302*2,$L$302*2,L29) + IF(M29&gt;$M$302*2,$M$302*2,M29) + IF(N29&gt;$N$302*2,$N$302*2,N29)</f>
        <v>43</v>
      </c>
      <c r="Q29" s="70">
        <v>2</v>
      </c>
      <c r="R29" s="70">
        <v>2</v>
      </c>
      <c r="S29" s="70">
        <v>2</v>
      </c>
      <c r="T29" s="70"/>
      <c r="U29" s="70"/>
      <c r="V29" s="71">
        <v>10</v>
      </c>
      <c r="W29" s="595"/>
      <c r="X29" s="564" t="s">
        <v>38</v>
      </c>
      <c r="Y29" s="570">
        <v>50.17</v>
      </c>
      <c r="Z29" s="571" t="s">
        <v>4</v>
      </c>
      <c r="AA29" s="572">
        <v>49.25</v>
      </c>
      <c r="AB29" s="571" t="s">
        <v>4</v>
      </c>
      <c r="AC29" s="570">
        <v>48.777777777777779</v>
      </c>
      <c r="AD29" s="570">
        <v>47.9</v>
      </c>
      <c r="AE29" s="570">
        <v>47.333333333333336</v>
      </c>
      <c r="AF29" s="570">
        <v>47.583333333333336</v>
      </c>
    </row>
    <row r="30" spans="1:32" ht="15" x14ac:dyDescent="0.25">
      <c r="A30" s="409" t="s">
        <v>521</v>
      </c>
      <c r="B30" s="216">
        <v>43220</v>
      </c>
      <c r="C30" s="800">
        <v>2</v>
      </c>
      <c r="D30" s="800" t="str">
        <f t="shared" si="0"/>
        <v>Whitefoot, Jerry2</v>
      </c>
      <c r="E30" s="800">
        <v>3</v>
      </c>
      <c r="F30" s="276">
        <v>6</v>
      </c>
      <c r="G30" s="276">
        <v>6</v>
      </c>
      <c r="H30" s="276">
        <v>4</v>
      </c>
      <c r="I30" s="276">
        <v>6</v>
      </c>
      <c r="J30" s="276">
        <v>5</v>
      </c>
      <c r="K30" s="276">
        <v>5</v>
      </c>
      <c r="L30" s="276">
        <v>4</v>
      </c>
      <c r="M30" s="276">
        <v>5</v>
      </c>
      <c r="N30" s="276">
        <v>6</v>
      </c>
      <c r="O30" s="800">
        <f t="shared" si="3"/>
        <v>47</v>
      </c>
      <c r="P30" s="162">
        <f>IF(F30&gt;$F$302*2,$F$302*2,F30) + IF(G30&gt;$G$302*2,$G$302*2,G30) + IF(H30&gt;$H$302*2,$H$302*2,H30) + IF(I30&gt;$I$302*2,$I$302*2,I30) + IF(J30&gt;$J$302*2,$J$302*2,J30) + IF(K30&gt;$K$302*2,$K$302*2,K30) + IF(L30&gt;$L$302*2,$L$302*2,L30) + IF(M30&gt;$M$302*2,$M$302*2,M30) + IF(N30&gt;$N$302*2,$N$302*2,N30)</f>
        <v>47</v>
      </c>
      <c r="Q30" s="70">
        <v>2</v>
      </c>
      <c r="R30" s="70">
        <v>2</v>
      </c>
      <c r="S30" s="70">
        <v>2</v>
      </c>
      <c r="T30" s="70"/>
      <c r="U30" s="70"/>
      <c r="V30" s="71"/>
      <c r="W30" s="595"/>
      <c r="X30" s="566" t="s">
        <v>39</v>
      </c>
      <c r="Y30" s="570">
        <v>41.78</v>
      </c>
      <c r="Z30" s="571" t="s">
        <v>4</v>
      </c>
      <c r="AA30" s="572">
        <v>43.9</v>
      </c>
      <c r="AB30" s="572">
        <v>43.666666666666664</v>
      </c>
      <c r="AC30" s="570">
        <v>42.666666666666664</v>
      </c>
      <c r="AD30" s="570">
        <v>43.214285714285715</v>
      </c>
      <c r="AE30" s="570">
        <v>41.583333333333336</v>
      </c>
      <c r="AF30" s="570">
        <v>44.230769230769234</v>
      </c>
    </row>
    <row r="31" spans="1:32" ht="15" x14ac:dyDescent="0.25">
      <c r="A31" s="409" t="s">
        <v>29</v>
      </c>
      <c r="B31" s="216">
        <v>43220</v>
      </c>
      <c r="C31" s="800">
        <v>2</v>
      </c>
      <c r="D31" s="800" t="str">
        <f t="shared" si="0"/>
        <v>Burke, David2</v>
      </c>
      <c r="E31" s="800">
        <v>3</v>
      </c>
      <c r="F31" s="276">
        <v>6</v>
      </c>
      <c r="G31" s="276">
        <v>4</v>
      </c>
      <c r="H31" s="276">
        <v>5</v>
      </c>
      <c r="I31" s="276">
        <v>4</v>
      </c>
      <c r="J31" s="276">
        <v>6</v>
      </c>
      <c r="K31" s="276">
        <v>4</v>
      </c>
      <c r="L31" s="276">
        <v>4</v>
      </c>
      <c r="M31" s="276">
        <v>8</v>
      </c>
      <c r="N31" s="276">
        <v>5</v>
      </c>
      <c r="O31" s="800">
        <f t="shared" si="3"/>
        <v>46</v>
      </c>
      <c r="P31" s="162">
        <f>IF(F31&gt;$F$302*2,$F$302*2,F31) + IF(G31&gt;$G$302*2,$G$302*2,G31) + IF(H31&gt;$H$302*2,$H$302*2,H31) + IF(I31&gt;$I$302*2,$I$302*2,I31) + IF(J31&gt;$J$302*2,$J$302*2,J31) + IF(K31&gt;$K$302*2,$K$302*2,K31) + IF(L31&gt;$L$302*2,$L$302*2,L31) + IF(M31&gt;$M$302*2,$M$302*2,M31) + IF(N31&gt;$N$302*2,$N$302*2,N31)</f>
        <v>46</v>
      </c>
      <c r="Q31" s="70">
        <v>2</v>
      </c>
      <c r="R31" s="70">
        <v>2</v>
      </c>
      <c r="S31" s="70">
        <v>2</v>
      </c>
      <c r="T31" s="70"/>
      <c r="U31" s="70"/>
      <c r="V31" s="71"/>
      <c r="W31" s="595"/>
      <c r="X31" s="566" t="s">
        <v>47</v>
      </c>
      <c r="Y31" s="570">
        <v>42.56</v>
      </c>
      <c r="Z31" s="571" t="s">
        <v>4</v>
      </c>
      <c r="AA31" s="572">
        <v>43</v>
      </c>
      <c r="AB31" s="572">
        <v>43.727272727272727</v>
      </c>
      <c r="AC31" s="570">
        <v>41.888888888888886</v>
      </c>
      <c r="AD31" s="570">
        <v>42.18181818181818</v>
      </c>
      <c r="AE31" s="570">
        <v>42.18181818181818</v>
      </c>
      <c r="AF31" s="570">
        <v>43.4</v>
      </c>
    </row>
    <row r="32" spans="1:32" ht="15" x14ac:dyDescent="0.25">
      <c r="A32" s="484" t="s">
        <v>39</v>
      </c>
      <c r="B32" s="216">
        <v>43220</v>
      </c>
      <c r="C32" s="800">
        <v>2</v>
      </c>
      <c r="D32" s="800" t="str">
        <f t="shared" si="0"/>
        <v>Trachsel, Jay2</v>
      </c>
      <c r="E32" s="800">
        <v>3</v>
      </c>
      <c r="F32" s="276">
        <v>5</v>
      </c>
      <c r="G32" s="276">
        <v>5</v>
      </c>
      <c r="H32" s="276">
        <v>5</v>
      </c>
      <c r="I32" s="276">
        <v>5</v>
      </c>
      <c r="J32" s="276">
        <v>4</v>
      </c>
      <c r="K32" s="276">
        <v>4</v>
      </c>
      <c r="L32" s="276">
        <v>4</v>
      </c>
      <c r="M32" s="276">
        <v>5</v>
      </c>
      <c r="N32" s="276">
        <v>5</v>
      </c>
      <c r="O32" s="800">
        <f t="shared" si="3"/>
        <v>42</v>
      </c>
      <c r="P32" s="162">
        <f>IF(F32&gt;$F$302*2,$F$302*2,F32) + IF(G32&gt;$G$302*2,$G$302*2,G32) + IF(H32&gt;$H$302*2,$H$302*2,H32) + IF(I32&gt;$I$302*2,$I$302*2,I32) + IF(J32&gt;$J$302*2,$J$302*2,J32) + IF(K32&gt;$K$302*2,$K$302*2,K32) + IF(L32&gt;$L$302*2,$L$302*2,L32) + IF(M32&gt;$M$302*2,$M$302*2,M32) + IF(N32&gt;$N$302*2,$N$302*2,N32)</f>
        <v>42</v>
      </c>
      <c r="Q32" s="70">
        <v>2</v>
      </c>
      <c r="R32" s="70">
        <v>2</v>
      </c>
      <c r="S32" s="70">
        <v>2</v>
      </c>
      <c r="T32" s="70"/>
      <c r="U32" s="70"/>
      <c r="V32" s="71"/>
      <c r="W32" s="595"/>
      <c r="X32" s="566" t="s">
        <v>40</v>
      </c>
      <c r="Y32" s="570">
        <v>39.729999999999997</v>
      </c>
      <c r="Z32" s="571" t="s">
        <v>4</v>
      </c>
      <c r="AA32" s="572">
        <v>39.5</v>
      </c>
      <c r="AB32" s="572">
        <v>41.454545454545453</v>
      </c>
      <c r="AC32" s="570">
        <v>41</v>
      </c>
      <c r="AD32" s="570">
        <v>40.692307692307693</v>
      </c>
      <c r="AE32" s="570">
        <v>40.416666666666664</v>
      </c>
      <c r="AF32" s="570">
        <v>41.692307692307693</v>
      </c>
    </row>
    <row r="33" spans="1:32" ht="15" x14ac:dyDescent="0.25">
      <c r="A33" s="409" t="s">
        <v>30</v>
      </c>
      <c r="B33" s="216">
        <v>43220</v>
      </c>
      <c r="C33" s="800">
        <v>2</v>
      </c>
      <c r="D33" s="800" t="str">
        <f t="shared" si="0"/>
        <v>Cashman, Cal2</v>
      </c>
      <c r="E33" s="800">
        <v>0</v>
      </c>
      <c r="F33" s="276">
        <v>6</v>
      </c>
      <c r="G33" s="276">
        <v>6</v>
      </c>
      <c r="H33" s="276">
        <v>4</v>
      </c>
      <c r="I33" s="276">
        <v>5</v>
      </c>
      <c r="J33" s="276">
        <v>5</v>
      </c>
      <c r="K33" s="276">
        <v>6</v>
      </c>
      <c r="L33" s="276">
        <v>5</v>
      </c>
      <c r="M33" s="276">
        <v>5</v>
      </c>
      <c r="N33" s="276">
        <v>7</v>
      </c>
      <c r="O33" s="800">
        <f t="shared" si="3"/>
        <v>49</v>
      </c>
      <c r="P33" s="162">
        <f>IF(F33&gt;$F$302*2,$F$302*2,F33) + IF(G33&gt;$G$302*2,$G$302*2,G33) + IF(H33&gt;$H$302*2,$H$302*2,H33) + IF(I33&gt;$I$302*2,$I$302*2,I33) + IF(J33&gt;$J$302*2,$J$302*2,J33) + IF(K33&gt;$K$302*2,$K$302*2,K33) + IF(L33&gt;$L$302*2,$L$302*2,L33) + IF(M33&gt;$M$302*2,$M$302*2,M33) + IF(N33&gt;$N$302*2,$N$302*2,N33)</f>
        <v>49</v>
      </c>
      <c r="Q33" s="70"/>
      <c r="R33" s="70"/>
      <c r="S33" s="70"/>
      <c r="T33" s="70"/>
      <c r="U33" s="70"/>
      <c r="V33" s="71"/>
      <c r="W33" s="595"/>
      <c r="X33" s="566" t="s">
        <v>154</v>
      </c>
      <c r="Y33" s="571" t="s">
        <v>4</v>
      </c>
      <c r="Z33" s="571" t="s">
        <v>4</v>
      </c>
      <c r="AA33" s="571" t="s">
        <v>4</v>
      </c>
      <c r="AB33" s="571" t="s">
        <v>4</v>
      </c>
      <c r="AC33" s="571" t="s">
        <v>4</v>
      </c>
      <c r="AD33" s="571" t="s">
        <v>4</v>
      </c>
      <c r="AE33" s="571" t="s">
        <v>4</v>
      </c>
      <c r="AF33" s="571" t="s">
        <v>4</v>
      </c>
    </row>
    <row r="34" spans="1:32" ht="15.75" thickBot="1" x14ac:dyDescent="0.3">
      <c r="A34" s="583" t="s">
        <v>35</v>
      </c>
      <c r="B34" s="217">
        <v>43220</v>
      </c>
      <c r="C34" s="799">
        <v>2</v>
      </c>
      <c r="D34" s="799" t="str">
        <f t="shared" si="0"/>
        <v>Schaefer, Jack2</v>
      </c>
      <c r="E34" s="799">
        <v>0</v>
      </c>
      <c r="F34" s="417">
        <v>5</v>
      </c>
      <c r="G34" s="417">
        <v>5</v>
      </c>
      <c r="H34" s="417">
        <v>5</v>
      </c>
      <c r="I34" s="417">
        <v>7</v>
      </c>
      <c r="J34" s="417">
        <v>4</v>
      </c>
      <c r="K34" s="417">
        <v>6</v>
      </c>
      <c r="L34" s="417">
        <v>5</v>
      </c>
      <c r="M34" s="417">
        <v>6</v>
      </c>
      <c r="N34" s="417">
        <v>6</v>
      </c>
      <c r="O34" s="799">
        <f t="shared" si="3"/>
        <v>49</v>
      </c>
      <c r="P34" s="418">
        <f>IF(F34&gt;$F$302*2,$F$302*2,F34) + IF(G34&gt;$G$302*2,$G$302*2,G34) + IF(H34&gt;$H$302*2,$H$302*2,H34) + IF(I34&gt;$I$302*2,$I$302*2,I34) + IF(J34&gt;$J$302*2,$J$302*2,J34) + IF(K34&gt;$K$302*2,$K$302*2,K34) + IF(L34&gt;$L$302*2,$L$302*2,L34) + IF(M34&gt;$M$302*2,$M$302*2,M34) + IF(N34&gt;$N$302*2,$N$302*2,N34)</f>
        <v>49</v>
      </c>
      <c r="Q34" s="160"/>
      <c r="R34" s="160"/>
      <c r="S34" s="160"/>
      <c r="T34" s="160"/>
      <c r="U34" s="160"/>
      <c r="V34" s="161"/>
      <c r="W34" s="595"/>
      <c r="X34" s="566" t="s">
        <v>41</v>
      </c>
      <c r="Y34" s="570">
        <v>50.6</v>
      </c>
      <c r="Z34" s="571" t="s">
        <v>4</v>
      </c>
      <c r="AA34" s="572">
        <v>48.5</v>
      </c>
      <c r="AB34" s="572">
        <v>46.916666666666664</v>
      </c>
      <c r="AC34" s="570">
        <v>50</v>
      </c>
      <c r="AD34" s="570">
        <v>45.571428571428569</v>
      </c>
      <c r="AE34" s="570">
        <v>45.666666666666664</v>
      </c>
      <c r="AF34" s="570">
        <v>45.727272727272727</v>
      </c>
    </row>
    <row r="35" spans="1:32" ht="15" x14ac:dyDescent="0.25">
      <c r="A35" s="430" t="s">
        <v>40</v>
      </c>
      <c r="B35" s="581">
        <v>43226</v>
      </c>
      <c r="C35" s="812">
        <v>3</v>
      </c>
      <c r="D35" s="812" t="str">
        <f t="shared" si="0"/>
        <v>Trachsel, Mike3</v>
      </c>
      <c r="E35" s="812">
        <v>-1</v>
      </c>
      <c r="F35" s="582">
        <v>5</v>
      </c>
      <c r="G35" s="582">
        <v>5</v>
      </c>
      <c r="H35" s="582">
        <v>4</v>
      </c>
      <c r="I35" s="582">
        <v>4</v>
      </c>
      <c r="J35" s="582">
        <v>4</v>
      </c>
      <c r="K35" s="582">
        <v>4</v>
      </c>
      <c r="L35" s="582">
        <v>5</v>
      </c>
      <c r="M35" s="582">
        <v>6</v>
      </c>
      <c r="N35" s="582">
        <v>5</v>
      </c>
      <c r="O35" s="812">
        <f t="shared" si="3"/>
        <v>42</v>
      </c>
      <c r="P35" s="425">
        <f>IF(F35&gt;$F$302*2,$F$302*2,F35) + IF(G35&gt;$G$302*2,$G$302*2,G35) + IF(H35&gt;$H$302*2,$H$302*2,H35) + IF(I35&gt;$I$302*2,$I$302*2,I35) + IF(J35&gt;$J$302*2,$J$302*2,J35) + IF(K35&gt;$K$302*2,$K$302*2,K35) + IF(L35&gt;$L$302*2,$L$302*2,L35) + IF(M35&gt;$M$302*2,$M$302*2,M35) + IF(N35&gt;$N$302*2,$N$302*2,N35)</f>
        <v>42</v>
      </c>
      <c r="Q35" s="426">
        <v>2</v>
      </c>
      <c r="R35" s="426">
        <v>2</v>
      </c>
      <c r="S35" s="426">
        <v>2</v>
      </c>
      <c r="T35" s="426">
        <v>11</v>
      </c>
      <c r="U35" s="426"/>
      <c r="V35" s="427"/>
      <c r="W35" s="595"/>
      <c r="X35" s="565" t="s">
        <v>43</v>
      </c>
      <c r="Y35" s="570">
        <v>41.2</v>
      </c>
      <c r="Z35" s="571" t="s">
        <v>4</v>
      </c>
      <c r="AA35" s="572">
        <v>42</v>
      </c>
      <c r="AB35" s="572">
        <v>45.272727272727273</v>
      </c>
      <c r="AC35" s="570">
        <v>43.5</v>
      </c>
      <c r="AD35" s="570">
        <v>45.666666666666664</v>
      </c>
      <c r="AE35" s="571" t="s">
        <v>4</v>
      </c>
      <c r="AF35" s="571" t="s">
        <v>4</v>
      </c>
    </row>
    <row r="36" spans="1:32" ht="15" x14ac:dyDescent="0.25">
      <c r="A36" s="409" t="s">
        <v>41</v>
      </c>
      <c r="B36" s="216">
        <v>43226</v>
      </c>
      <c r="C36" s="811">
        <v>3</v>
      </c>
      <c r="D36" s="811" t="str">
        <f t="shared" si="0"/>
        <v>Trachsel, Steve3</v>
      </c>
      <c r="E36" s="811">
        <v>-1</v>
      </c>
      <c r="F36" s="276">
        <v>5</v>
      </c>
      <c r="G36" s="276">
        <v>5</v>
      </c>
      <c r="H36" s="276">
        <v>4</v>
      </c>
      <c r="I36" s="276">
        <v>5</v>
      </c>
      <c r="J36" s="276">
        <v>8</v>
      </c>
      <c r="K36" s="276">
        <v>5</v>
      </c>
      <c r="L36" s="276">
        <v>5</v>
      </c>
      <c r="M36" s="276">
        <v>7</v>
      </c>
      <c r="N36" s="276">
        <v>5</v>
      </c>
      <c r="O36" s="811">
        <f t="shared" si="3"/>
        <v>49</v>
      </c>
      <c r="P36" s="162">
        <f>IF(F36&gt;$F$302*2,$F$302*2,F36) + IF(G36&gt;$G$302*2,$G$302*2,G36) + IF(H36&gt;$H$302*2,$H$302*2,H36) + IF(I36&gt;$I$302*2,$I$302*2,I36) + IF(J36&gt;$J$302*2,$J$302*2,J36) + IF(K36&gt;$K$302*2,$K$302*2,K36) + IF(L36&gt;$L$302*2,$L$302*2,L36) + IF(M36&gt;$M$302*2,$M$302*2,M36) + IF(N36&gt;$N$302*2,$N$302*2,N36)</f>
        <v>49</v>
      </c>
      <c r="Q36" s="70">
        <v>2</v>
      </c>
      <c r="R36" s="70">
        <v>2</v>
      </c>
      <c r="S36" s="70">
        <v>2</v>
      </c>
      <c r="T36" s="70"/>
      <c r="U36" s="70"/>
      <c r="V36" s="71"/>
      <c r="X36" s="565" t="s">
        <v>521</v>
      </c>
      <c r="Y36" s="571" t="s">
        <v>4</v>
      </c>
      <c r="Z36" s="571" t="s">
        <v>4</v>
      </c>
      <c r="AA36" s="571" t="s">
        <v>4</v>
      </c>
      <c r="AB36" s="571" t="s">
        <v>4</v>
      </c>
      <c r="AC36" s="571" t="s">
        <v>4</v>
      </c>
      <c r="AD36" s="571" t="s">
        <v>4</v>
      </c>
      <c r="AE36" s="570">
        <v>49.3</v>
      </c>
      <c r="AF36" s="570">
        <v>48.416666666666664</v>
      </c>
    </row>
    <row r="37" spans="1:32" ht="15" x14ac:dyDescent="0.25">
      <c r="A37" s="409" t="s">
        <v>503</v>
      </c>
      <c r="B37" s="216">
        <v>43227</v>
      </c>
      <c r="C37" s="811">
        <v>3</v>
      </c>
      <c r="D37" s="811" t="str">
        <f t="shared" si="0"/>
        <v>Burke, Dan3</v>
      </c>
      <c r="E37" s="811">
        <v>1</v>
      </c>
      <c r="F37" s="276">
        <v>6</v>
      </c>
      <c r="G37" s="276">
        <v>4</v>
      </c>
      <c r="H37" s="276">
        <v>6</v>
      </c>
      <c r="I37" s="276">
        <v>8</v>
      </c>
      <c r="J37" s="276">
        <v>7</v>
      </c>
      <c r="K37" s="276">
        <v>8</v>
      </c>
      <c r="L37" s="276">
        <v>6</v>
      </c>
      <c r="M37" s="276">
        <v>8</v>
      </c>
      <c r="N37" s="276">
        <v>10</v>
      </c>
      <c r="O37" s="811">
        <f t="shared" si="3"/>
        <v>63</v>
      </c>
      <c r="P37" s="162">
        <f>IF(F37&gt;$F$302*2,$F$302*2,F37) + IF(G37&gt;$G$302*2,$G$302*2,G37) + IF(H37&gt;$H$302*2,$H$302*2,H37) + IF(I37&gt;$I$302*2,$I$302*2,I37) + IF(J37&gt;$J$302*2,$J$302*2,J37) + IF(K37&gt;$K$302*2,$K$302*2,K37) + IF(L37&gt;$L$302*2,$L$302*2,L37) + IF(M37&gt;$M$302*2,$M$302*2,M37) + IF(N37&gt;$N$302*2,$N$302*2,N37)</f>
        <v>63</v>
      </c>
      <c r="Q37" s="70"/>
      <c r="R37" s="70"/>
      <c r="S37" s="70"/>
      <c r="T37" s="70"/>
      <c r="U37" s="70"/>
      <c r="V37" s="71"/>
    </row>
    <row r="38" spans="1:32" ht="15" x14ac:dyDescent="0.25">
      <c r="A38" s="409" t="s">
        <v>29</v>
      </c>
      <c r="B38" s="216">
        <v>43227</v>
      </c>
      <c r="C38" s="811">
        <v>3</v>
      </c>
      <c r="D38" s="811" t="str">
        <f t="shared" si="0"/>
        <v>Burke, David3</v>
      </c>
      <c r="E38" s="811">
        <v>1</v>
      </c>
      <c r="F38" s="276">
        <v>7</v>
      </c>
      <c r="G38" s="276">
        <v>5</v>
      </c>
      <c r="H38" s="276">
        <v>4</v>
      </c>
      <c r="I38" s="276">
        <v>7</v>
      </c>
      <c r="J38" s="276">
        <v>4</v>
      </c>
      <c r="K38" s="276">
        <v>5</v>
      </c>
      <c r="L38" s="276">
        <v>3</v>
      </c>
      <c r="M38" s="276">
        <v>6</v>
      </c>
      <c r="N38" s="276">
        <v>6</v>
      </c>
      <c r="O38" s="811">
        <f t="shared" si="3"/>
        <v>47</v>
      </c>
      <c r="P38" s="162">
        <f>IF(F38&gt;$F$302*2,$F$302*2,F38) + IF(G38&gt;$G$302*2,$G$302*2,G38) + IF(H38&gt;$H$302*2,$H$302*2,H38) + IF(I38&gt;$I$302*2,$I$302*2,I38) + IF(J38&gt;$J$302*2,$J$302*2,J38) + IF(K38&gt;$K$302*2,$K$302*2,K38) + IF(L38&gt;$L$302*2,$L$302*2,L38) + IF(M38&gt;$M$302*2,$M$302*2,M38) + IF(N38&gt;$N$302*2,$N$302*2,N38)</f>
        <v>47</v>
      </c>
      <c r="Q38" s="70">
        <v>2</v>
      </c>
      <c r="R38" s="70">
        <v>2</v>
      </c>
      <c r="S38" s="70">
        <v>2</v>
      </c>
      <c r="T38" s="70"/>
      <c r="U38" s="70"/>
      <c r="V38" s="71"/>
    </row>
    <row r="39" spans="1:32" ht="15" x14ac:dyDescent="0.25">
      <c r="A39" s="409" t="s">
        <v>49</v>
      </c>
      <c r="B39" s="216">
        <v>43227</v>
      </c>
      <c r="C39" s="811">
        <v>3</v>
      </c>
      <c r="D39" s="811" t="str">
        <f t="shared" si="0"/>
        <v>Mackson, John3</v>
      </c>
      <c r="E39" s="811">
        <v>1</v>
      </c>
      <c r="F39" s="276">
        <v>5</v>
      </c>
      <c r="G39" s="276">
        <v>5</v>
      </c>
      <c r="H39" s="276">
        <v>6</v>
      </c>
      <c r="I39" s="276">
        <v>8</v>
      </c>
      <c r="J39" s="276">
        <v>5</v>
      </c>
      <c r="K39" s="276">
        <v>5</v>
      </c>
      <c r="L39" s="276">
        <v>2</v>
      </c>
      <c r="M39" s="276">
        <v>5</v>
      </c>
      <c r="N39" s="276">
        <v>5</v>
      </c>
      <c r="O39" s="811">
        <f t="shared" si="3"/>
        <v>46</v>
      </c>
      <c r="P39" s="162">
        <f>IF(F39&gt;$F$302*2,$F$302*2,F39) + IF(G39&gt;$G$302*2,$G$302*2,G39) + IF(H39&gt;$H$302*2,$H$302*2,H39) + IF(I39&gt;$I$302*2,$I$302*2,I39) + IF(J39&gt;$J$302*2,$J$302*2,J39) + IF(K39&gt;$K$302*2,$K$302*2,K39) + IF(L39&gt;$L$302*2,$L$302*2,L39) + IF(M39&gt;$M$302*2,$M$302*2,M39) + IF(N39&gt;$N$302*2,$N$302*2,N39)</f>
        <v>46</v>
      </c>
      <c r="Q39" s="70">
        <v>2</v>
      </c>
      <c r="R39" s="70">
        <v>2</v>
      </c>
      <c r="S39" s="70">
        <v>2</v>
      </c>
      <c r="T39" s="70">
        <v>11</v>
      </c>
      <c r="U39" s="70">
        <v>11</v>
      </c>
      <c r="V39" s="71"/>
    </row>
    <row r="40" spans="1:32" ht="15" x14ac:dyDescent="0.25">
      <c r="A40" s="409" t="s">
        <v>507</v>
      </c>
      <c r="B40" s="216">
        <v>43227</v>
      </c>
      <c r="C40" s="811">
        <v>3</v>
      </c>
      <c r="D40" s="811" t="str">
        <f t="shared" si="0"/>
        <v>Lotter, Shawn3</v>
      </c>
      <c r="E40" s="811">
        <v>2</v>
      </c>
      <c r="F40" s="276">
        <v>6</v>
      </c>
      <c r="G40" s="276">
        <v>4</v>
      </c>
      <c r="H40" s="276">
        <v>6</v>
      </c>
      <c r="I40" s="276">
        <v>5</v>
      </c>
      <c r="J40" s="276">
        <v>6</v>
      </c>
      <c r="K40" s="276">
        <v>5</v>
      </c>
      <c r="L40" s="276">
        <v>4</v>
      </c>
      <c r="M40" s="276">
        <v>4</v>
      </c>
      <c r="N40" s="276">
        <v>7</v>
      </c>
      <c r="O40" s="811">
        <f t="shared" si="3"/>
        <v>47</v>
      </c>
      <c r="P40" s="162">
        <f>IF(F40&gt;$F$302*2,$F$302*2,F40) + IF(G40&gt;$G$302*2,$G$302*2,G40) + IF(H40&gt;$H$302*2,$H$302*2,H40) + IF(I40&gt;$I$302*2,$I$302*2,I40) + IF(J40&gt;$J$302*2,$J$302*2,J40) + IF(K40&gt;$K$302*2,$K$302*2,K40) + IF(L40&gt;$L$302*2,$L$302*2,L40) + IF(M40&gt;$M$302*2,$M$302*2,M40) + IF(N40&gt;$N$302*2,$N$302*2,N40)</f>
        <v>47</v>
      </c>
      <c r="Q40" s="70">
        <v>2</v>
      </c>
      <c r="R40" s="70">
        <v>2</v>
      </c>
      <c r="S40" s="70">
        <v>2</v>
      </c>
      <c r="T40" s="70"/>
      <c r="U40" s="70"/>
      <c r="V40" s="71"/>
    </row>
    <row r="41" spans="1:32" ht="15" x14ac:dyDescent="0.25">
      <c r="A41" s="409" t="s">
        <v>511</v>
      </c>
      <c r="B41" s="216">
        <v>43227</v>
      </c>
      <c r="C41" s="811">
        <v>3</v>
      </c>
      <c r="D41" s="811" t="str">
        <f t="shared" si="0"/>
        <v>Demick, Chris3</v>
      </c>
      <c r="E41" s="811">
        <v>2</v>
      </c>
      <c r="F41" s="276">
        <v>5</v>
      </c>
      <c r="G41" s="276">
        <v>5</v>
      </c>
      <c r="H41" s="276">
        <v>3</v>
      </c>
      <c r="I41" s="276">
        <v>6</v>
      </c>
      <c r="J41" s="276">
        <v>6</v>
      </c>
      <c r="K41" s="276">
        <v>4</v>
      </c>
      <c r="L41" s="276">
        <v>4</v>
      </c>
      <c r="M41" s="276">
        <v>4</v>
      </c>
      <c r="N41" s="276">
        <v>7</v>
      </c>
      <c r="O41" s="811">
        <f t="shared" si="3"/>
        <v>44</v>
      </c>
      <c r="P41" s="162">
        <f>IF(F41&gt;$F$302*2,$F$302*2,F41) + IF(G41&gt;$G$302*2,$G$302*2,G41) + IF(H41&gt;$H$302*2,$H$302*2,H41) + IF(I41&gt;$I$302*2,$I$302*2,I41) + IF(J41&gt;$J$302*2,$J$302*2,J41) + IF(K41&gt;$K$302*2,$K$302*2,K41) + IF(L41&gt;$L$302*2,$L$302*2,L41) + IF(M41&gt;$M$302*2,$M$302*2,M41) + IF(N41&gt;$N$302*2,$N$302*2,N41)</f>
        <v>44</v>
      </c>
      <c r="Q41" s="70">
        <v>2</v>
      </c>
      <c r="R41" s="70">
        <v>2</v>
      </c>
      <c r="S41" s="70">
        <v>2</v>
      </c>
      <c r="T41" s="70"/>
      <c r="U41" s="70">
        <v>11</v>
      </c>
      <c r="V41" s="71">
        <v>10</v>
      </c>
    </row>
    <row r="42" spans="1:32" ht="15" x14ac:dyDescent="0.25">
      <c r="A42" s="409" t="s">
        <v>129</v>
      </c>
      <c r="B42" s="216">
        <v>43227</v>
      </c>
      <c r="C42" s="811">
        <v>3</v>
      </c>
      <c r="D42" s="811" t="str">
        <f t="shared" si="0"/>
        <v>Horst, Dale3</v>
      </c>
      <c r="E42" s="811">
        <v>2</v>
      </c>
      <c r="F42" s="276">
        <v>4</v>
      </c>
      <c r="G42" s="276">
        <v>6</v>
      </c>
      <c r="H42" s="276">
        <v>4</v>
      </c>
      <c r="I42" s="276">
        <v>7</v>
      </c>
      <c r="J42" s="276">
        <v>5</v>
      </c>
      <c r="K42" s="276">
        <v>7</v>
      </c>
      <c r="L42" s="276">
        <v>7</v>
      </c>
      <c r="M42" s="276">
        <v>6</v>
      </c>
      <c r="N42" s="276">
        <v>7</v>
      </c>
      <c r="O42" s="811">
        <f t="shared" si="3"/>
        <v>53</v>
      </c>
      <c r="P42" s="162">
        <f>IF(F42&gt;$F$302*2,$F$302*2,F42) + IF(G42&gt;$G$302*2,$G$302*2,G42) + IF(H42&gt;$H$302*2,$H$302*2,H42) + IF(I42&gt;$I$302*2,$I$302*2,I42) + IF(J42&gt;$J$302*2,$J$302*2,J42) + IF(K42&gt;$K$302*2,$K$302*2,K42) + IF(L42&gt;$L$302*2,$L$302*2,L42) + IF(M42&gt;$M$302*2,$M$302*2,M42) + IF(N42&gt;$N$302*2,$N$302*2,N42)</f>
        <v>52</v>
      </c>
      <c r="Q42" s="70">
        <v>2</v>
      </c>
      <c r="R42" s="70">
        <v>2</v>
      </c>
      <c r="S42" s="70">
        <v>2</v>
      </c>
      <c r="T42" s="70"/>
      <c r="U42" s="70"/>
      <c r="V42" s="71"/>
    </row>
    <row r="43" spans="1:32" ht="15" x14ac:dyDescent="0.25">
      <c r="A43" s="409" t="s">
        <v>130</v>
      </c>
      <c r="B43" s="216">
        <v>43227</v>
      </c>
      <c r="C43" s="811">
        <v>3</v>
      </c>
      <c r="D43" s="811" t="str">
        <f t="shared" si="0"/>
        <v>Angelosanto, Nick3</v>
      </c>
      <c r="E43" s="811">
        <v>0</v>
      </c>
      <c r="F43" s="276">
        <v>5</v>
      </c>
      <c r="G43" s="276">
        <v>5</v>
      </c>
      <c r="H43" s="276">
        <v>5</v>
      </c>
      <c r="I43" s="276">
        <v>6</v>
      </c>
      <c r="J43" s="276">
        <v>4</v>
      </c>
      <c r="K43" s="276">
        <v>5</v>
      </c>
      <c r="L43" s="276">
        <v>5</v>
      </c>
      <c r="M43" s="276">
        <v>5</v>
      </c>
      <c r="N43" s="276">
        <v>4</v>
      </c>
      <c r="O43" s="811">
        <f t="shared" si="3"/>
        <v>44</v>
      </c>
      <c r="P43" s="162">
        <f>IF(F43&gt;$F$302*2,$F$302*2,F43) + IF(G43&gt;$G$302*2,$G$302*2,G43) + IF(H43&gt;$H$302*2,$H$302*2,H43) + IF(I43&gt;$I$302*2,$I$302*2,I43) + IF(J43&gt;$J$302*2,$J$302*2,J43) + IF(K43&gt;$K$302*2,$K$302*2,K43) + IF(L43&gt;$L$302*2,$L$302*2,L43) + IF(M43&gt;$M$302*2,$M$302*2,M43) + IF(N43&gt;$N$302*2,$N$302*2,N43)</f>
        <v>44</v>
      </c>
      <c r="Q43" s="70"/>
      <c r="R43" s="70"/>
      <c r="S43" s="70"/>
      <c r="T43" s="70"/>
      <c r="U43" s="70"/>
      <c r="V43" s="71"/>
    </row>
    <row r="44" spans="1:32" ht="15" x14ac:dyDescent="0.25">
      <c r="A44" s="484" t="s">
        <v>35</v>
      </c>
      <c r="B44" s="216">
        <v>43227</v>
      </c>
      <c r="C44" s="811">
        <v>3</v>
      </c>
      <c r="D44" s="811" t="str">
        <f t="shared" si="0"/>
        <v>Schaefer, Jack3</v>
      </c>
      <c r="E44" s="811">
        <v>0</v>
      </c>
      <c r="F44" s="276">
        <v>7</v>
      </c>
      <c r="G44" s="276">
        <v>4</v>
      </c>
      <c r="H44" s="276">
        <v>4</v>
      </c>
      <c r="I44" s="276">
        <v>5</v>
      </c>
      <c r="J44" s="276">
        <v>5</v>
      </c>
      <c r="K44" s="276">
        <v>5</v>
      </c>
      <c r="L44" s="276">
        <v>6</v>
      </c>
      <c r="M44" s="276">
        <v>6</v>
      </c>
      <c r="N44" s="276">
        <v>6</v>
      </c>
      <c r="O44" s="811">
        <f t="shared" si="3"/>
        <v>48</v>
      </c>
      <c r="P44" s="162">
        <f>IF(F44&gt;$F$302*2,$F$302*2,F44) + IF(G44&gt;$G$302*2,$G$302*2,G44) + IF(H44&gt;$H$302*2,$H$302*2,H44) + IF(I44&gt;$I$302*2,$I$302*2,I44) + IF(J44&gt;$J$302*2,$J$302*2,J44) + IF(K44&gt;$K$302*2,$K$302*2,K44) + IF(L44&gt;$L$302*2,$L$302*2,L44) + IF(M44&gt;$M$302*2,$M$302*2,M44) + IF(N44&gt;$N$302*2,$N$302*2,N44)</f>
        <v>48</v>
      </c>
      <c r="Q44" s="70"/>
      <c r="R44" s="70"/>
      <c r="S44" s="70"/>
      <c r="T44" s="70"/>
      <c r="U44" s="70"/>
      <c r="V44" s="71"/>
    </row>
    <row r="45" spans="1:32" ht="15" x14ac:dyDescent="0.25">
      <c r="A45" s="409" t="s">
        <v>30</v>
      </c>
      <c r="B45" s="216">
        <v>43227</v>
      </c>
      <c r="C45" s="811">
        <v>3</v>
      </c>
      <c r="D45" s="811" t="str">
        <f t="shared" ref="D45:D58" si="4">A45&amp;C45</f>
        <v>Cashman, Cal3</v>
      </c>
      <c r="E45" s="811">
        <v>0</v>
      </c>
      <c r="F45" s="276">
        <v>6</v>
      </c>
      <c r="G45" s="276">
        <v>3</v>
      </c>
      <c r="H45" s="276">
        <v>6</v>
      </c>
      <c r="I45" s="276">
        <v>6</v>
      </c>
      <c r="J45" s="276">
        <v>5</v>
      </c>
      <c r="K45" s="276">
        <v>7</v>
      </c>
      <c r="L45" s="276">
        <v>6</v>
      </c>
      <c r="M45" s="276">
        <v>6</v>
      </c>
      <c r="N45" s="276">
        <v>7</v>
      </c>
      <c r="O45" s="811">
        <f t="shared" ref="O45:O58" si="5">SUM(F45:N45)</f>
        <v>52</v>
      </c>
      <c r="P45" s="162">
        <f>IF(F45&gt;$F$302*2,$F$302*2,F45) + IF(G45&gt;$G$302*2,$G$302*2,G45) + IF(H45&gt;$H$302*2,$H$302*2,H45) + IF(I45&gt;$I$302*2,$I$302*2,I45) + IF(J45&gt;$J$302*2,$J$302*2,J45) + IF(K45&gt;$K$302*2,$K$302*2,K45) + IF(L45&gt;$L$302*2,$L$302*2,L45) + IF(M45&gt;$M$302*2,$M$302*2,M45) + IF(N45&gt;$N$302*2,$N$302*2,N45)</f>
        <v>52</v>
      </c>
      <c r="Q45" s="70"/>
      <c r="R45" s="70"/>
      <c r="S45" s="70"/>
      <c r="T45" s="70"/>
      <c r="U45" s="70"/>
      <c r="V45" s="71"/>
    </row>
    <row r="46" spans="1:32" ht="15" x14ac:dyDescent="0.25">
      <c r="A46" s="409" t="s">
        <v>521</v>
      </c>
      <c r="B46" s="216">
        <v>43227</v>
      </c>
      <c r="C46" s="811">
        <v>3</v>
      </c>
      <c r="D46" s="811" t="str">
        <f t="shared" si="4"/>
        <v>Whitefoot, Jerry3</v>
      </c>
      <c r="E46" s="811">
        <v>3</v>
      </c>
      <c r="F46" s="276">
        <v>6</v>
      </c>
      <c r="G46" s="276">
        <v>8</v>
      </c>
      <c r="H46" s="276">
        <v>5</v>
      </c>
      <c r="I46" s="276">
        <v>7</v>
      </c>
      <c r="J46" s="276">
        <v>5</v>
      </c>
      <c r="K46" s="276">
        <v>7</v>
      </c>
      <c r="L46" s="276">
        <v>4</v>
      </c>
      <c r="M46" s="276">
        <v>6</v>
      </c>
      <c r="N46" s="276">
        <v>6</v>
      </c>
      <c r="O46" s="811">
        <f t="shared" si="5"/>
        <v>54</v>
      </c>
      <c r="P46" s="162">
        <f>IF(F46&gt;$F$302*2,$F$302*2,F46) + IF(G46&gt;$G$302*2,$G$302*2,G46) + IF(H46&gt;$H$302*2,$H$302*2,H46) + IF(I46&gt;$I$302*2,$I$302*2,I46) + IF(J46&gt;$J$302*2,$J$302*2,J46) + IF(K46&gt;$K$302*2,$K$302*2,K46) + IF(L46&gt;$L$302*2,$L$302*2,L46) + IF(M46&gt;$M$302*2,$M$302*2,M46) + IF(N46&gt;$N$302*2,$N$302*2,N46)</f>
        <v>54</v>
      </c>
      <c r="Q46" s="70">
        <v>2</v>
      </c>
      <c r="R46" s="70">
        <v>2</v>
      </c>
      <c r="S46" s="70">
        <v>2</v>
      </c>
      <c r="T46" s="70"/>
      <c r="U46" s="70"/>
      <c r="V46" s="71"/>
    </row>
    <row r="47" spans="1:32" ht="15" x14ac:dyDescent="0.25">
      <c r="A47" s="409" t="s">
        <v>38</v>
      </c>
      <c r="B47" s="216">
        <v>43227</v>
      </c>
      <c r="C47" s="811">
        <v>3</v>
      </c>
      <c r="D47" s="811" t="str">
        <f t="shared" si="4"/>
        <v>Trachsel, Brian3</v>
      </c>
      <c r="E47" s="811">
        <v>3</v>
      </c>
      <c r="F47" s="276">
        <v>9</v>
      </c>
      <c r="G47" s="276">
        <v>5</v>
      </c>
      <c r="H47" s="276">
        <v>4</v>
      </c>
      <c r="I47" s="276">
        <v>7</v>
      </c>
      <c r="J47" s="276">
        <v>5</v>
      </c>
      <c r="K47" s="276">
        <v>6</v>
      </c>
      <c r="L47" s="276">
        <v>5</v>
      </c>
      <c r="M47" s="276">
        <v>4</v>
      </c>
      <c r="N47" s="276">
        <v>7</v>
      </c>
      <c r="O47" s="811">
        <f t="shared" si="5"/>
        <v>52</v>
      </c>
      <c r="P47" s="162">
        <f>IF(F47&gt;$F$302*2,$F$302*2,F47) + IF(G47&gt;$G$302*2,$G$302*2,G47) + IF(H47&gt;$H$302*2,$H$302*2,H47) + IF(I47&gt;$I$302*2,$I$302*2,I47) + IF(J47&gt;$J$302*2,$J$302*2,J47) + IF(K47&gt;$K$302*2,$K$302*2,K47) + IF(L47&gt;$L$302*2,$L$302*2,L47) + IF(M47&gt;$M$302*2,$M$302*2,M47) + IF(N47&gt;$N$302*2,$N$302*2,N47)</f>
        <v>51</v>
      </c>
      <c r="Q47" s="70">
        <v>2</v>
      </c>
      <c r="R47" s="70">
        <v>2</v>
      </c>
      <c r="S47" s="70">
        <v>2</v>
      </c>
      <c r="T47" s="70"/>
      <c r="U47" s="70"/>
      <c r="V47" s="71"/>
    </row>
    <row r="48" spans="1:32" ht="15" x14ac:dyDescent="0.25">
      <c r="A48" s="409" t="s">
        <v>39</v>
      </c>
      <c r="B48" s="216">
        <v>43227</v>
      </c>
      <c r="C48" s="811">
        <v>3</v>
      </c>
      <c r="D48" s="811" t="str">
        <f t="shared" si="4"/>
        <v>Trachsel, Jay3</v>
      </c>
      <c r="E48" s="811">
        <v>3</v>
      </c>
      <c r="F48" s="276">
        <v>5</v>
      </c>
      <c r="G48" s="276">
        <v>4</v>
      </c>
      <c r="H48" s="276">
        <v>5</v>
      </c>
      <c r="I48" s="276">
        <v>8</v>
      </c>
      <c r="J48" s="276">
        <v>6</v>
      </c>
      <c r="K48" s="276">
        <v>5</v>
      </c>
      <c r="L48" s="276">
        <v>4</v>
      </c>
      <c r="M48" s="276">
        <v>4</v>
      </c>
      <c r="N48" s="276">
        <v>9</v>
      </c>
      <c r="O48" s="811">
        <f t="shared" si="5"/>
        <v>50</v>
      </c>
      <c r="P48" s="162">
        <f>IF(F48&gt;$F$302*2,$F$302*2,F48) + IF(G48&gt;$G$302*2,$G$302*2,G48) + IF(H48&gt;$H$302*2,$H$302*2,H48) + IF(I48&gt;$I$302*2,$I$302*2,I48) + IF(J48&gt;$J$302*2,$J$302*2,J48) + IF(K48&gt;$K$302*2,$K$302*2,K48) + IF(L48&gt;$L$302*2,$L$302*2,L48) + IF(M48&gt;$M$302*2,$M$302*2,M48) + IF(N48&gt;$N$302*2,$N$302*2,N48)</f>
        <v>50</v>
      </c>
      <c r="Q48" s="70">
        <v>2</v>
      </c>
      <c r="R48" s="70">
        <v>2</v>
      </c>
      <c r="S48" s="70">
        <v>2</v>
      </c>
      <c r="T48" s="70"/>
      <c r="U48" s="70"/>
      <c r="V48" s="71"/>
    </row>
    <row r="49" spans="1:22" ht="15.75" thickBot="1" x14ac:dyDescent="0.3">
      <c r="A49" s="620" t="s">
        <v>47</v>
      </c>
      <c r="B49" s="335">
        <v>43227</v>
      </c>
      <c r="C49" s="336">
        <v>3</v>
      </c>
      <c r="D49" s="336" t="str">
        <f t="shared" si="4"/>
        <v>Trachsel, Jeff3</v>
      </c>
      <c r="E49" s="336">
        <v>3</v>
      </c>
      <c r="F49" s="337">
        <v>4</v>
      </c>
      <c r="G49" s="337">
        <v>4</v>
      </c>
      <c r="H49" s="337">
        <v>3</v>
      </c>
      <c r="I49" s="337">
        <v>5</v>
      </c>
      <c r="J49" s="337">
        <v>5</v>
      </c>
      <c r="K49" s="337">
        <v>4</v>
      </c>
      <c r="L49" s="337">
        <v>4</v>
      </c>
      <c r="M49" s="337">
        <v>6</v>
      </c>
      <c r="N49" s="337">
        <v>7</v>
      </c>
      <c r="O49" s="336">
        <f t="shared" si="5"/>
        <v>42</v>
      </c>
      <c r="P49" s="338">
        <f>IF(F49&gt;$F$302*2,$F$302*2,F49) + IF(G49&gt;$G$302*2,$G$302*2,G49) + IF(H49&gt;$H$302*2,$H$302*2,H49) + IF(I49&gt;$I$302*2,$I$302*2,I49) + IF(J49&gt;$J$302*2,$J$302*2,J49) + IF(K49&gt;$K$302*2,$K$302*2,K49) + IF(L49&gt;$L$302*2,$L$302*2,L49) + IF(M49&gt;$M$302*2,$M$302*2,M49) + IF(N49&gt;$N$302*2,$N$302*2,N49)</f>
        <v>42</v>
      </c>
      <c r="Q49" s="340">
        <v>2</v>
      </c>
      <c r="R49" s="340">
        <v>2</v>
      </c>
      <c r="S49" s="340">
        <v>2</v>
      </c>
      <c r="T49" s="340"/>
      <c r="U49" s="340"/>
      <c r="V49" s="341">
        <v>12</v>
      </c>
    </row>
    <row r="50" spans="1:22" ht="15" x14ac:dyDescent="0.25">
      <c r="A50" s="430" t="s">
        <v>129</v>
      </c>
      <c r="B50" s="581">
        <v>43234</v>
      </c>
      <c r="C50" s="817">
        <v>4</v>
      </c>
      <c r="D50" s="817" t="str">
        <f t="shared" si="4"/>
        <v>Horst, Dale4</v>
      </c>
      <c r="E50" s="817">
        <v>1</v>
      </c>
      <c r="F50" s="582">
        <v>6</v>
      </c>
      <c r="G50" s="582">
        <v>6</v>
      </c>
      <c r="H50" s="582">
        <v>4</v>
      </c>
      <c r="I50" s="582">
        <v>7</v>
      </c>
      <c r="J50" s="582">
        <v>5</v>
      </c>
      <c r="K50" s="582">
        <v>7</v>
      </c>
      <c r="L50" s="582">
        <v>5</v>
      </c>
      <c r="M50" s="582">
        <v>6</v>
      </c>
      <c r="N50" s="582">
        <v>6</v>
      </c>
      <c r="O50" s="817">
        <f t="shared" si="5"/>
        <v>52</v>
      </c>
      <c r="P50" s="425">
        <f>IF(F50&gt;$F$302*2,$F$302*2,F50) + IF(G50&gt;$G$302*2,$G$302*2,G50) + IF(H50&gt;$H$302*2,$H$302*2,H50) + IF(I50&gt;$I$302*2,$I$302*2,I50) + IF(J50&gt;$J$302*2,$J$302*2,J50) + IF(K50&gt;$K$302*2,$K$302*2,K50) + IF(L50&gt;$L$302*2,$L$302*2,L50) + IF(M50&gt;$M$302*2,$M$302*2,M50) + IF(N50&gt;$N$302*2,$N$302*2,N50)</f>
        <v>52</v>
      </c>
      <c r="Q50" s="426">
        <v>2</v>
      </c>
      <c r="R50" s="426">
        <v>2</v>
      </c>
      <c r="S50" s="426">
        <v>2</v>
      </c>
      <c r="T50" s="426"/>
      <c r="U50" s="426"/>
      <c r="V50" s="427"/>
    </row>
    <row r="51" spans="1:22" ht="15" x14ac:dyDescent="0.25">
      <c r="A51" s="409" t="s">
        <v>511</v>
      </c>
      <c r="B51" s="216">
        <v>43234</v>
      </c>
      <c r="C51" s="816">
        <v>4</v>
      </c>
      <c r="D51" s="816" t="str">
        <f t="shared" si="4"/>
        <v>Demick, Chris4</v>
      </c>
      <c r="E51" s="816">
        <v>1</v>
      </c>
      <c r="F51" s="276">
        <v>5</v>
      </c>
      <c r="G51" s="276">
        <v>6</v>
      </c>
      <c r="H51" s="276">
        <v>4</v>
      </c>
      <c r="I51" s="276">
        <v>6</v>
      </c>
      <c r="J51" s="276">
        <v>4</v>
      </c>
      <c r="K51" s="276">
        <v>6</v>
      </c>
      <c r="L51" s="276">
        <v>4</v>
      </c>
      <c r="M51" s="276">
        <v>5</v>
      </c>
      <c r="N51" s="276">
        <v>7</v>
      </c>
      <c r="O51" s="816">
        <f t="shared" si="5"/>
        <v>47</v>
      </c>
      <c r="P51" s="162">
        <f>IF(F51&gt;$F$302*2,$F$302*2,F51) + IF(G51&gt;$G$302*2,$G$302*2,G51) + IF(H51&gt;$H$302*2,$H$302*2,H51) + IF(I51&gt;$I$302*2,$I$302*2,I51) + IF(J51&gt;$J$302*2,$J$302*2,J51) + IF(K51&gt;$K$302*2,$K$302*2,K51) + IF(L51&gt;$L$302*2,$L$302*2,L51) + IF(M51&gt;$M$302*2,$M$302*2,M51) + IF(N51&gt;$N$302*2,$N$302*2,N51)</f>
        <v>47</v>
      </c>
      <c r="Q51" s="70">
        <v>2</v>
      </c>
      <c r="R51" s="70">
        <v>2</v>
      </c>
      <c r="S51" s="70">
        <v>2</v>
      </c>
      <c r="T51" s="70"/>
      <c r="U51" s="70"/>
      <c r="V51" s="71"/>
    </row>
    <row r="52" spans="1:22" ht="15" x14ac:dyDescent="0.25">
      <c r="A52" s="409" t="s">
        <v>47</v>
      </c>
      <c r="B52" s="216">
        <v>43234</v>
      </c>
      <c r="C52" s="816">
        <v>4</v>
      </c>
      <c r="D52" s="816" t="str">
        <f t="shared" si="4"/>
        <v>Trachsel, Jeff4</v>
      </c>
      <c r="E52" s="816">
        <v>1</v>
      </c>
      <c r="F52" s="276">
        <v>6</v>
      </c>
      <c r="G52" s="276">
        <v>5</v>
      </c>
      <c r="H52" s="276">
        <v>4</v>
      </c>
      <c r="I52" s="276">
        <v>5</v>
      </c>
      <c r="J52" s="276">
        <v>5</v>
      </c>
      <c r="K52" s="276">
        <v>5</v>
      </c>
      <c r="L52" s="276">
        <v>4</v>
      </c>
      <c r="M52" s="276">
        <v>5</v>
      </c>
      <c r="N52" s="276">
        <v>6</v>
      </c>
      <c r="O52" s="816">
        <f t="shared" si="5"/>
        <v>45</v>
      </c>
      <c r="P52" s="162">
        <f>IF(F52&gt;$F$302*2,$F$302*2,F52) + IF(G52&gt;$G$302*2,$G$302*2,G52) + IF(H52&gt;$H$302*2,$H$302*2,H52) + IF(I52&gt;$I$302*2,$I$302*2,I52) + IF(J52&gt;$J$302*2,$J$302*2,J52) + IF(K52&gt;$K$302*2,$K$302*2,K52) + IF(L52&gt;$L$302*2,$L$302*2,L52) + IF(M52&gt;$M$302*2,$M$302*2,M52) + IF(N52&gt;$N$302*2,$N$302*2,N52)</f>
        <v>45</v>
      </c>
      <c r="Q52" s="70">
        <v>2</v>
      </c>
      <c r="R52" s="70">
        <v>2</v>
      </c>
      <c r="S52" s="70">
        <v>2</v>
      </c>
      <c r="T52" s="70"/>
      <c r="U52" s="70"/>
      <c r="V52" s="71"/>
    </row>
    <row r="53" spans="1:22" ht="15" x14ac:dyDescent="0.25">
      <c r="A53" s="409" t="s">
        <v>521</v>
      </c>
      <c r="B53" s="216">
        <v>43234</v>
      </c>
      <c r="C53" s="816">
        <v>4</v>
      </c>
      <c r="D53" s="816" t="str">
        <f t="shared" si="4"/>
        <v>Whitefoot, Jerry4</v>
      </c>
      <c r="E53" s="816">
        <v>2</v>
      </c>
      <c r="F53" s="276">
        <v>6</v>
      </c>
      <c r="G53" s="276">
        <v>6</v>
      </c>
      <c r="H53" s="276">
        <v>4</v>
      </c>
      <c r="I53" s="276">
        <v>7</v>
      </c>
      <c r="J53" s="276">
        <v>5</v>
      </c>
      <c r="K53" s="276">
        <v>7</v>
      </c>
      <c r="L53" s="276">
        <v>4</v>
      </c>
      <c r="M53" s="276">
        <v>6</v>
      </c>
      <c r="N53" s="276">
        <v>10</v>
      </c>
      <c r="O53" s="816">
        <f t="shared" si="5"/>
        <v>55</v>
      </c>
      <c r="P53" s="162">
        <f>IF(F53&gt;$F$302*2,$F$302*2,F53) + IF(G53&gt;$G$302*2,$G$302*2,G53) + IF(H53&gt;$H$302*2,$H$302*2,H53) + IF(I53&gt;$I$302*2,$I$302*2,I53) + IF(J53&gt;$J$302*2,$J$302*2,J53) + IF(K53&gt;$K$302*2,$K$302*2,K53) + IF(L53&gt;$L$302*2,$L$302*2,L53) + IF(M53&gt;$M$302*2,$M$302*2,M53) + IF(N53&gt;$N$302*2,$N$302*2,N53)</f>
        <v>55</v>
      </c>
      <c r="Q53" s="70">
        <v>2</v>
      </c>
      <c r="R53" s="70">
        <v>2</v>
      </c>
      <c r="S53" s="70">
        <v>2</v>
      </c>
      <c r="T53" s="70"/>
      <c r="U53" s="70"/>
      <c r="V53" s="71"/>
    </row>
    <row r="54" spans="1:22" ht="15" x14ac:dyDescent="0.25">
      <c r="A54" s="409" t="s">
        <v>49</v>
      </c>
      <c r="B54" s="216">
        <v>43234</v>
      </c>
      <c r="C54" s="816">
        <v>4</v>
      </c>
      <c r="D54" s="816" t="str">
        <f t="shared" si="4"/>
        <v>Mackson, John4</v>
      </c>
      <c r="E54" s="816">
        <v>2</v>
      </c>
      <c r="F54" s="276">
        <v>6</v>
      </c>
      <c r="G54" s="276">
        <v>6</v>
      </c>
      <c r="H54" s="276">
        <v>6</v>
      </c>
      <c r="I54" s="276">
        <v>6</v>
      </c>
      <c r="J54" s="276">
        <v>7</v>
      </c>
      <c r="K54" s="276">
        <v>6</v>
      </c>
      <c r="L54" s="276">
        <v>6</v>
      </c>
      <c r="M54" s="276">
        <v>6</v>
      </c>
      <c r="N54" s="276">
        <v>4</v>
      </c>
      <c r="O54" s="816">
        <f t="shared" si="5"/>
        <v>53</v>
      </c>
      <c r="P54" s="162">
        <f>IF(F54&gt;$F$302*2,$F$302*2,F54) + IF(G54&gt;$G$302*2,$G$302*2,G54) + IF(H54&gt;$H$302*2,$H$302*2,H54) + IF(I54&gt;$I$302*2,$I$302*2,I54) + IF(J54&gt;$J$302*2,$J$302*2,J54) + IF(K54&gt;$K$302*2,$K$302*2,K54) + IF(L54&gt;$L$302*2,$L$302*2,L54) + IF(M54&gt;$M$302*2,$M$302*2,M54) + IF(N54&gt;$N$302*2,$N$302*2,N54)</f>
        <v>53</v>
      </c>
      <c r="Q54" s="70">
        <v>2</v>
      </c>
      <c r="R54" s="70">
        <v>2</v>
      </c>
      <c r="S54" s="70">
        <v>2</v>
      </c>
      <c r="T54" s="70"/>
      <c r="U54" s="70"/>
      <c r="V54" s="71"/>
    </row>
    <row r="55" spans="1:22" ht="15" x14ac:dyDescent="0.25">
      <c r="A55" s="409" t="s">
        <v>29</v>
      </c>
      <c r="B55" s="216">
        <v>43234</v>
      </c>
      <c r="C55" s="816">
        <v>4</v>
      </c>
      <c r="D55" s="816" t="str">
        <f t="shared" si="4"/>
        <v>Burke, David4</v>
      </c>
      <c r="E55" s="816">
        <v>2</v>
      </c>
      <c r="F55" s="276">
        <v>5</v>
      </c>
      <c r="G55" s="276">
        <v>4</v>
      </c>
      <c r="H55" s="276">
        <v>8</v>
      </c>
      <c r="I55" s="276">
        <v>6</v>
      </c>
      <c r="J55" s="276">
        <v>7</v>
      </c>
      <c r="K55" s="276">
        <v>5</v>
      </c>
      <c r="L55" s="276">
        <v>5</v>
      </c>
      <c r="M55" s="276">
        <v>5</v>
      </c>
      <c r="N55" s="276">
        <v>6</v>
      </c>
      <c r="O55" s="816">
        <f t="shared" si="5"/>
        <v>51</v>
      </c>
      <c r="P55" s="162">
        <f>IF(F55&gt;$F$302*2,$F$302*2,F55) + IF(G55&gt;$G$302*2,$G$302*2,G55) + IF(H55&gt;$H$302*2,$H$302*2,H55) + IF(I55&gt;$I$302*2,$I$302*2,I55) + IF(J55&gt;$J$302*2,$J$302*2,J55) + IF(K55&gt;$K$302*2,$K$302*2,K55) + IF(L55&gt;$L$302*2,$L$302*2,L55) + IF(M55&gt;$M$302*2,$M$302*2,M55) + IF(N55&gt;$N$302*2,$N$302*2,N55)</f>
        <v>49</v>
      </c>
      <c r="Q55" s="70">
        <v>2</v>
      </c>
      <c r="R55" s="70">
        <v>2</v>
      </c>
      <c r="S55" s="70">
        <v>2</v>
      </c>
      <c r="T55" s="70"/>
      <c r="U55" s="70"/>
      <c r="V55" s="71"/>
    </row>
    <row r="56" spans="1:22" ht="15" x14ac:dyDescent="0.25">
      <c r="A56" s="409" t="s">
        <v>39</v>
      </c>
      <c r="B56" s="216">
        <v>43234</v>
      </c>
      <c r="C56" s="816">
        <v>4</v>
      </c>
      <c r="D56" s="816" t="str">
        <f t="shared" si="4"/>
        <v>Trachsel, Jay4</v>
      </c>
      <c r="E56" s="816">
        <v>2</v>
      </c>
      <c r="F56" s="276">
        <v>6</v>
      </c>
      <c r="G56" s="276">
        <v>5</v>
      </c>
      <c r="H56" s="276">
        <v>3</v>
      </c>
      <c r="I56" s="276">
        <v>5</v>
      </c>
      <c r="J56" s="276">
        <v>5</v>
      </c>
      <c r="K56" s="276">
        <v>5</v>
      </c>
      <c r="L56" s="276">
        <v>5</v>
      </c>
      <c r="M56" s="276">
        <v>6</v>
      </c>
      <c r="N56" s="276">
        <v>5</v>
      </c>
      <c r="O56" s="816">
        <f t="shared" si="5"/>
        <v>45</v>
      </c>
      <c r="P56" s="162">
        <f>IF(F56&gt;$F$302*2,$F$302*2,F56) + IF(G56&gt;$G$302*2,$G$302*2,G56) + IF(H56&gt;$H$302*2,$H$302*2,H56) + IF(I56&gt;$I$302*2,$I$302*2,I56) + IF(J56&gt;$J$302*2,$J$302*2,J56) + IF(K56&gt;$K$302*2,$K$302*2,K56) + IF(L56&gt;$L$302*2,$L$302*2,L56) + IF(M56&gt;$M$302*2,$M$302*2,M56) + IF(N56&gt;$N$302*2,$N$302*2,N56)</f>
        <v>45</v>
      </c>
      <c r="Q56" s="70">
        <v>2</v>
      </c>
      <c r="R56" s="70">
        <v>2</v>
      </c>
      <c r="S56" s="70">
        <v>2</v>
      </c>
      <c r="T56" s="70">
        <v>22</v>
      </c>
      <c r="U56" s="70">
        <v>11</v>
      </c>
      <c r="V56" s="71">
        <v>9</v>
      </c>
    </row>
    <row r="57" spans="1:22" ht="15" x14ac:dyDescent="0.25">
      <c r="A57" s="409" t="s">
        <v>34</v>
      </c>
      <c r="B57" s="216">
        <v>43234</v>
      </c>
      <c r="C57" s="816">
        <v>4</v>
      </c>
      <c r="D57" s="816" t="str">
        <f t="shared" si="4"/>
        <v>Lewandowski, Mike4</v>
      </c>
      <c r="E57" s="816">
        <v>3</v>
      </c>
      <c r="F57" s="276">
        <v>6</v>
      </c>
      <c r="G57" s="276">
        <v>6</v>
      </c>
      <c r="H57" s="276">
        <v>4</v>
      </c>
      <c r="I57" s="276">
        <v>5</v>
      </c>
      <c r="J57" s="276">
        <v>6</v>
      </c>
      <c r="K57" s="276">
        <v>5</v>
      </c>
      <c r="L57" s="276">
        <v>4</v>
      </c>
      <c r="M57" s="276">
        <v>5</v>
      </c>
      <c r="N57" s="276">
        <v>4</v>
      </c>
      <c r="O57" s="816">
        <f t="shared" si="5"/>
        <v>45</v>
      </c>
      <c r="P57" s="162">
        <f>IF(F57&gt;$F$302*2,$F$302*2,F57) + IF(G57&gt;$G$302*2,$G$302*2,G57) + IF(H57&gt;$H$302*2,$H$302*2,H57) + IF(I57&gt;$I$302*2,$I$302*2,I57) + IF(J57&gt;$J$302*2,$J$302*2,J57) + IF(K57&gt;$K$302*2,$K$302*2,K57) + IF(L57&gt;$L$302*2,$L$302*2,L57) + IF(M57&gt;$M$302*2,$M$302*2,M57) + IF(N57&gt;$N$302*2,$N$302*2,N57)</f>
        <v>45</v>
      </c>
      <c r="Q57" s="70">
        <v>2</v>
      </c>
      <c r="R57" s="70">
        <v>2</v>
      </c>
      <c r="S57" s="70">
        <v>2</v>
      </c>
      <c r="T57" s="70"/>
      <c r="U57" s="70"/>
      <c r="V57" s="71"/>
    </row>
    <row r="58" spans="1:22" ht="15" x14ac:dyDescent="0.25">
      <c r="A58" s="409" t="s">
        <v>131</v>
      </c>
      <c r="B58" s="216">
        <v>43234</v>
      </c>
      <c r="C58" s="816">
        <v>4</v>
      </c>
      <c r="D58" s="816" t="str">
        <f t="shared" si="4"/>
        <v>O'Hare, Nathan4</v>
      </c>
      <c r="E58" s="816">
        <v>3</v>
      </c>
      <c r="F58" s="276">
        <v>6</v>
      </c>
      <c r="G58" s="276">
        <v>4</v>
      </c>
      <c r="H58" s="276">
        <v>5</v>
      </c>
      <c r="I58" s="276">
        <v>6</v>
      </c>
      <c r="J58" s="276">
        <v>5</v>
      </c>
      <c r="K58" s="276">
        <v>5</v>
      </c>
      <c r="L58" s="276">
        <v>4</v>
      </c>
      <c r="M58" s="276">
        <v>5</v>
      </c>
      <c r="N58" s="276">
        <v>5</v>
      </c>
      <c r="O58" s="816">
        <f t="shared" si="5"/>
        <v>45</v>
      </c>
      <c r="P58" s="162">
        <f>IF(F58&gt;$F$302*2,$F$302*2,F58) + IF(G58&gt;$G$302*2,$G$302*2,G58) + IF(H58&gt;$H$302*2,$H$302*2,H58) + IF(I58&gt;$I$302*2,$I$302*2,I58) + IF(J58&gt;$J$302*2,$J$302*2,J58) + IF(K58&gt;$K$302*2,$K$302*2,K58) + IF(L58&gt;$L$302*2,$L$302*2,L58) + IF(M58&gt;$M$302*2,$M$302*2,M58) + IF(N58&gt;$N$302*2,$N$302*2,N58)</f>
        <v>45</v>
      </c>
      <c r="Q58" s="70">
        <v>2</v>
      </c>
      <c r="R58" s="70">
        <v>2</v>
      </c>
      <c r="S58" s="70">
        <v>2</v>
      </c>
      <c r="T58" s="70"/>
      <c r="U58" s="70"/>
      <c r="V58" s="71">
        <v>13</v>
      </c>
    </row>
    <row r="59" spans="1:22" ht="15" x14ac:dyDescent="0.25">
      <c r="A59" s="409" t="s">
        <v>41</v>
      </c>
      <c r="B59" s="216">
        <v>43234</v>
      </c>
      <c r="C59" s="816">
        <v>4</v>
      </c>
      <c r="D59" s="816" t="str">
        <f t="shared" ref="D59:D64" si="6">A59&amp;C59</f>
        <v>Trachsel, Steve4</v>
      </c>
      <c r="E59" s="816">
        <v>3</v>
      </c>
      <c r="F59" s="276">
        <v>8</v>
      </c>
      <c r="G59" s="276">
        <v>5</v>
      </c>
      <c r="H59" s="276">
        <v>5</v>
      </c>
      <c r="I59" s="276">
        <v>5</v>
      </c>
      <c r="J59" s="276">
        <v>4</v>
      </c>
      <c r="K59" s="276">
        <v>5</v>
      </c>
      <c r="L59" s="276">
        <v>4</v>
      </c>
      <c r="M59" s="276">
        <v>6</v>
      </c>
      <c r="N59" s="276">
        <v>5</v>
      </c>
      <c r="O59" s="816">
        <f t="shared" ref="O59:O64" si="7">SUM(F59:N59)</f>
        <v>47</v>
      </c>
      <c r="P59" s="162">
        <f>IF(F59&gt;$F$302*2,$F$302*2,F59) + IF(G59&gt;$G$302*2,$G$302*2,G59) + IF(H59&gt;$H$302*2,$H$302*2,H59) + IF(I59&gt;$I$302*2,$I$302*2,I59) + IF(J59&gt;$J$302*2,$J$302*2,J59) + IF(K59&gt;$K$302*2,$K$302*2,K59) + IF(L59&gt;$L$302*2,$L$302*2,L59) + IF(M59&gt;$M$302*2,$M$302*2,M59) + IF(N59&gt;$N$302*2,$N$302*2,N59)</f>
        <v>47</v>
      </c>
      <c r="Q59" s="70">
        <v>2</v>
      </c>
      <c r="R59" s="70">
        <v>2</v>
      </c>
      <c r="S59" s="70">
        <v>2</v>
      </c>
      <c r="T59" s="70"/>
      <c r="U59" s="70">
        <v>11</v>
      </c>
      <c r="V59" s="71"/>
    </row>
    <row r="60" spans="1:22" ht="15" x14ac:dyDescent="0.25">
      <c r="A60" s="409" t="s">
        <v>507</v>
      </c>
      <c r="B60" s="216">
        <v>43234</v>
      </c>
      <c r="C60" s="816">
        <v>4</v>
      </c>
      <c r="D60" s="816" t="str">
        <f t="shared" si="6"/>
        <v>Lotter, Shawn4</v>
      </c>
      <c r="E60" s="816">
        <v>3</v>
      </c>
      <c r="F60" s="276">
        <v>6</v>
      </c>
      <c r="G60" s="276">
        <v>5</v>
      </c>
      <c r="H60" s="276">
        <v>6</v>
      </c>
      <c r="I60" s="276">
        <v>7</v>
      </c>
      <c r="J60" s="276">
        <v>4</v>
      </c>
      <c r="K60" s="276">
        <v>6</v>
      </c>
      <c r="L60" s="276">
        <v>5</v>
      </c>
      <c r="M60" s="276">
        <v>5</v>
      </c>
      <c r="N60" s="276">
        <v>9</v>
      </c>
      <c r="O60" s="816">
        <f t="shared" si="7"/>
        <v>53</v>
      </c>
      <c r="P60" s="162">
        <f>IF(F60&gt;$F$302*2,$F$302*2,F60) + IF(G60&gt;$G$302*2,$G$302*2,G60) + IF(H60&gt;$H$302*2,$H$302*2,H60) + IF(I60&gt;$I$302*2,$I$302*2,I60) + IF(J60&gt;$J$302*2,$J$302*2,J60) + IF(K60&gt;$K$302*2,$K$302*2,K60) + IF(L60&gt;$L$302*2,$L$302*2,L60) + IF(M60&gt;$M$302*2,$M$302*2,M60) + IF(N60&gt;$N$302*2,$N$302*2,N60)</f>
        <v>53</v>
      </c>
      <c r="Q60" s="70">
        <v>2</v>
      </c>
      <c r="R60" s="70">
        <v>2</v>
      </c>
      <c r="S60" s="70">
        <v>2</v>
      </c>
      <c r="T60" s="70"/>
      <c r="U60" s="70"/>
      <c r="V60" s="71"/>
    </row>
    <row r="61" spans="1:22" ht="15" x14ac:dyDescent="0.25">
      <c r="A61" s="409" t="s">
        <v>40</v>
      </c>
      <c r="B61" s="216">
        <v>43234</v>
      </c>
      <c r="C61" s="816">
        <v>4</v>
      </c>
      <c r="D61" s="816" t="str">
        <f t="shared" si="6"/>
        <v>Trachsel, Mike4</v>
      </c>
      <c r="E61" s="816">
        <v>4</v>
      </c>
      <c r="F61" s="276">
        <v>7</v>
      </c>
      <c r="G61" s="276">
        <v>3</v>
      </c>
      <c r="H61" s="276">
        <v>3</v>
      </c>
      <c r="I61" s="276">
        <v>5</v>
      </c>
      <c r="J61" s="276">
        <v>6</v>
      </c>
      <c r="K61" s="276">
        <v>6</v>
      </c>
      <c r="L61" s="276">
        <v>4</v>
      </c>
      <c r="M61" s="276">
        <v>5</v>
      </c>
      <c r="N61" s="276">
        <v>4</v>
      </c>
      <c r="O61" s="816">
        <f t="shared" si="7"/>
        <v>43</v>
      </c>
      <c r="P61" s="162">
        <f>IF(F61&gt;$F$302*2,$F$302*2,F61) + IF(G61&gt;$G$302*2,$G$302*2,G61) + IF(H61&gt;$H$302*2,$H$302*2,H61) + IF(I61&gt;$I$302*2,$I$302*2,I61) + IF(J61&gt;$J$302*2,$J$302*2,J61) + IF(K61&gt;$K$302*2,$K$302*2,K61) + IF(L61&gt;$L$302*2,$L$302*2,L61) + IF(M61&gt;$M$302*2,$M$302*2,M61) + IF(N61&gt;$N$302*2,$N$302*2,N61)</f>
        <v>43</v>
      </c>
      <c r="Q61" s="70"/>
      <c r="R61" s="70"/>
      <c r="S61" s="70"/>
      <c r="T61" s="70"/>
      <c r="U61" s="70"/>
      <c r="V61" s="71"/>
    </row>
    <row r="62" spans="1:22" ht="15" x14ac:dyDescent="0.25">
      <c r="A62" s="409" t="s">
        <v>38</v>
      </c>
      <c r="B62" s="216">
        <v>43234</v>
      </c>
      <c r="C62" s="816">
        <v>4</v>
      </c>
      <c r="D62" s="816" t="str">
        <f t="shared" ref="D62:D63" si="8">A62&amp;C62</f>
        <v>Trachsel, Brian4</v>
      </c>
      <c r="E62" s="816">
        <v>4</v>
      </c>
      <c r="F62" s="276">
        <v>5</v>
      </c>
      <c r="G62" s="276">
        <v>6</v>
      </c>
      <c r="H62" s="276">
        <v>4</v>
      </c>
      <c r="I62" s="276">
        <v>6</v>
      </c>
      <c r="J62" s="276">
        <v>5</v>
      </c>
      <c r="K62" s="276">
        <v>5</v>
      </c>
      <c r="L62" s="276">
        <v>4</v>
      </c>
      <c r="M62" s="276">
        <v>6</v>
      </c>
      <c r="N62" s="276">
        <v>8</v>
      </c>
      <c r="O62" s="816">
        <f t="shared" ref="O62:O63" si="9">SUM(F62:N62)</f>
        <v>49</v>
      </c>
      <c r="P62" s="162">
        <f>IF(F62&gt;$F$302*2,$F$302*2,F62) + IF(G62&gt;$G$302*2,$G$302*2,G62) + IF(H62&gt;$H$302*2,$H$302*2,H62) + IF(I62&gt;$I$302*2,$I$302*2,I62) + IF(J62&gt;$J$302*2,$J$302*2,J62) + IF(K62&gt;$K$302*2,$K$302*2,K62) + IF(L62&gt;$L$302*2,$L$302*2,L62) + IF(M62&gt;$M$302*2,$M$302*2,M62) + IF(N62&gt;$N$302*2,$N$302*2,N62)</f>
        <v>49</v>
      </c>
      <c r="Q62" s="70"/>
      <c r="R62" s="70"/>
      <c r="S62" s="70"/>
      <c r="T62" s="70"/>
      <c r="U62" s="70"/>
      <c r="V62" s="71"/>
    </row>
    <row r="63" spans="1:22" ht="15.75" thickBot="1" x14ac:dyDescent="0.3">
      <c r="A63" s="620" t="s">
        <v>35</v>
      </c>
      <c r="B63" s="335">
        <v>43234</v>
      </c>
      <c r="C63" s="336">
        <v>4</v>
      </c>
      <c r="D63" s="336" t="str">
        <f t="shared" si="8"/>
        <v>Schaefer, Jack4</v>
      </c>
      <c r="E63" s="336">
        <v>4</v>
      </c>
      <c r="F63" s="337">
        <v>6</v>
      </c>
      <c r="G63" s="337">
        <v>5</v>
      </c>
      <c r="H63" s="337">
        <v>3</v>
      </c>
      <c r="I63" s="337">
        <v>7</v>
      </c>
      <c r="J63" s="337">
        <v>5</v>
      </c>
      <c r="K63" s="337">
        <v>5</v>
      </c>
      <c r="L63" s="337">
        <v>4</v>
      </c>
      <c r="M63" s="337">
        <v>3</v>
      </c>
      <c r="N63" s="337">
        <v>6</v>
      </c>
      <c r="O63" s="336">
        <f t="shared" si="9"/>
        <v>44</v>
      </c>
      <c r="P63" s="338">
        <f>IF(F63&gt;$F$302*2,$F$302*2,F63) + IF(G63&gt;$G$302*2,$G$302*2,G63) + IF(H63&gt;$H$302*2,$H$302*2,H63) + IF(I63&gt;$I$302*2,$I$302*2,I63) + IF(J63&gt;$J$302*2,$J$302*2,J63) + IF(K63&gt;$K$302*2,$K$302*2,K63) + IF(L63&gt;$L$302*2,$L$302*2,L63) + IF(M63&gt;$M$302*2,$M$302*2,M63) + IF(N63&gt;$N$302*2,$N$302*2,N63)</f>
        <v>44</v>
      </c>
      <c r="Q63" s="340"/>
      <c r="R63" s="340"/>
      <c r="S63" s="340"/>
      <c r="T63" s="340"/>
      <c r="U63" s="340"/>
      <c r="V63" s="341"/>
    </row>
    <row r="64" spans="1:22" ht="15" x14ac:dyDescent="0.25">
      <c r="A64" s="430" t="s">
        <v>129</v>
      </c>
      <c r="B64" s="581">
        <v>43241</v>
      </c>
      <c r="C64" s="817">
        <v>5</v>
      </c>
      <c r="D64" s="817" t="str">
        <f t="shared" si="6"/>
        <v>Horst, Dale5</v>
      </c>
      <c r="E64" s="817">
        <v>1</v>
      </c>
      <c r="F64" s="582">
        <v>5</v>
      </c>
      <c r="G64" s="582">
        <v>5</v>
      </c>
      <c r="H64" s="582">
        <v>3</v>
      </c>
      <c r="I64" s="582">
        <v>6</v>
      </c>
      <c r="J64" s="582">
        <v>7</v>
      </c>
      <c r="K64" s="582">
        <v>5</v>
      </c>
      <c r="L64" s="582">
        <v>4</v>
      </c>
      <c r="M64" s="582">
        <v>5</v>
      </c>
      <c r="N64" s="582">
        <v>6</v>
      </c>
      <c r="O64" s="817">
        <f t="shared" si="7"/>
        <v>46</v>
      </c>
      <c r="P64" s="425">
        <f>IF(F64&gt;$F$302*2,$F$302*2,F64) + IF(G64&gt;$G$302*2,$G$302*2,G64) + IF(H64&gt;$H$302*2,$H$302*2,H64) + IF(I64&gt;$I$302*2,$I$302*2,I64) + IF(J64&gt;$J$302*2,$J$302*2,J64) + IF(K64&gt;$K$302*2,$K$302*2,K64) + IF(L64&gt;$L$302*2,$L$302*2,L64) + IF(M64&gt;$M$302*2,$M$302*2,M64) + IF(N64&gt;$N$302*2,$N$302*2,N64)</f>
        <v>46</v>
      </c>
      <c r="Q64" s="426">
        <v>2</v>
      </c>
      <c r="R64" s="426">
        <v>2</v>
      </c>
      <c r="S64" s="426">
        <v>2</v>
      </c>
      <c r="T64" s="426"/>
      <c r="U64" s="426"/>
      <c r="V64" s="427">
        <v>10</v>
      </c>
    </row>
    <row r="65" spans="1:23" ht="15" x14ac:dyDescent="0.25">
      <c r="A65" s="409" t="s">
        <v>511</v>
      </c>
      <c r="B65" s="216">
        <v>43241</v>
      </c>
      <c r="C65" s="816">
        <v>5</v>
      </c>
      <c r="D65" s="816" t="str">
        <f t="shared" ref="D65:D78" si="10">A65&amp;C65</f>
        <v>Demick, Chris5</v>
      </c>
      <c r="E65" s="816">
        <v>1</v>
      </c>
      <c r="F65" s="276">
        <v>6</v>
      </c>
      <c r="G65" s="276">
        <v>4</v>
      </c>
      <c r="H65" s="276">
        <v>5</v>
      </c>
      <c r="I65" s="276">
        <v>6</v>
      </c>
      <c r="J65" s="276">
        <v>6</v>
      </c>
      <c r="K65" s="276">
        <v>5</v>
      </c>
      <c r="L65" s="276">
        <v>4</v>
      </c>
      <c r="M65" s="276">
        <v>6</v>
      </c>
      <c r="N65" s="276">
        <v>6</v>
      </c>
      <c r="O65" s="816">
        <f t="shared" ref="O65:O78" si="11">SUM(F65:N65)</f>
        <v>48</v>
      </c>
      <c r="P65" s="162">
        <f>IF(F65&gt;$F$302*2,$F$302*2,F65) + IF(G65&gt;$G$302*2,$G$302*2,G65) + IF(H65&gt;$H$302*2,$H$302*2,H65) + IF(I65&gt;$I$302*2,$I$302*2,I65) + IF(J65&gt;$J$302*2,$J$302*2,J65) + IF(K65&gt;$K$302*2,$K$302*2,K65) + IF(L65&gt;$L$302*2,$L$302*2,L65) + IF(M65&gt;$M$302*2,$M$302*2,M65) + IF(N65&gt;$N$302*2,$N$302*2,N65)</f>
        <v>48</v>
      </c>
      <c r="Q65" s="70">
        <v>2</v>
      </c>
      <c r="R65" s="70">
        <v>2</v>
      </c>
      <c r="S65" s="70">
        <v>2</v>
      </c>
      <c r="T65" s="70"/>
      <c r="U65" s="70"/>
      <c r="V65" s="71"/>
    </row>
    <row r="66" spans="1:23" ht="15" x14ac:dyDescent="0.25">
      <c r="A66" s="409" t="s">
        <v>34</v>
      </c>
      <c r="B66" s="216">
        <v>43241</v>
      </c>
      <c r="C66" s="816">
        <v>5</v>
      </c>
      <c r="D66" s="816" t="str">
        <f t="shared" si="10"/>
        <v>Lewandowski, Mike5</v>
      </c>
      <c r="E66" s="816">
        <v>1</v>
      </c>
      <c r="F66" s="276">
        <v>6</v>
      </c>
      <c r="G66" s="276">
        <v>4</v>
      </c>
      <c r="H66" s="276">
        <v>5</v>
      </c>
      <c r="I66" s="276">
        <v>8</v>
      </c>
      <c r="J66" s="276">
        <v>5</v>
      </c>
      <c r="K66" s="276">
        <v>6</v>
      </c>
      <c r="L66" s="276">
        <v>4</v>
      </c>
      <c r="M66" s="276">
        <v>6</v>
      </c>
      <c r="N66" s="276">
        <v>7</v>
      </c>
      <c r="O66" s="816">
        <f t="shared" si="11"/>
        <v>51</v>
      </c>
      <c r="P66" s="162">
        <f>IF(F66&gt;$F$302*2,$F$302*2,F66) + IF(G66&gt;$G$302*2,$G$302*2,G66) + IF(H66&gt;$H$302*2,$H$302*2,H66) + IF(I66&gt;$I$302*2,$I$302*2,I66) + IF(J66&gt;$J$302*2,$J$302*2,J66) + IF(K66&gt;$K$302*2,$K$302*2,K66) + IF(L66&gt;$L$302*2,$L$302*2,L66) + IF(M66&gt;$M$302*2,$M$302*2,M66) + IF(N66&gt;$N$302*2,$N$302*2,N66)</f>
        <v>51</v>
      </c>
      <c r="Q66" s="70">
        <v>2</v>
      </c>
      <c r="R66" s="70">
        <v>2</v>
      </c>
      <c r="S66" s="70">
        <v>2</v>
      </c>
      <c r="T66" s="70"/>
      <c r="U66" s="70"/>
      <c r="V66" s="71"/>
    </row>
    <row r="67" spans="1:23" ht="15" x14ac:dyDescent="0.25">
      <c r="A67" s="409" t="s">
        <v>41</v>
      </c>
      <c r="B67" s="216">
        <v>43241</v>
      </c>
      <c r="C67" s="816">
        <v>5</v>
      </c>
      <c r="D67" s="816" t="str">
        <f t="shared" si="10"/>
        <v>Trachsel, Steve5</v>
      </c>
      <c r="E67" s="816">
        <v>1</v>
      </c>
      <c r="F67" s="276">
        <v>5</v>
      </c>
      <c r="G67" s="276">
        <v>7</v>
      </c>
      <c r="H67" s="276">
        <v>5</v>
      </c>
      <c r="I67" s="276">
        <v>7</v>
      </c>
      <c r="J67" s="276">
        <v>5</v>
      </c>
      <c r="K67" s="276">
        <v>4</v>
      </c>
      <c r="L67" s="276">
        <v>3</v>
      </c>
      <c r="M67" s="276">
        <v>5</v>
      </c>
      <c r="N67" s="276">
        <v>8</v>
      </c>
      <c r="O67" s="816">
        <f t="shared" si="11"/>
        <v>49</v>
      </c>
      <c r="P67" s="162">
        <f>IF(F67&gt;$F$302*2,$F$302*2,F67) + IF(G67&gt;$G$302*2,$G$302*2,G67) + IF(H67&gt;$H$302*2,$H$302*2,H67) + IF(I67&gt;$I$302*2,$I$302*2,I67) + IF(J67&gt;$J$302*2,$J$302*2,J67) + IF(K67&gt;$K$302*2,$K$302*2,K67) + IF(L67&gt;$L$302*2,$L$302*2,L67) + IF(M67&gt;$M$302*2,$M$302*2,M67) + IF(N67&gt;$N$302*2,$N$302*2,N67)</f>
        <v>49</v>
      </c>
      <c r="Q67" s="70">
        <v>2</v>
      </c>
      <c r="R67" s="70">
        <v>2</v>
      </c>
      <c r="S67" s="70">
        <v>2</v>
      </c>
      <c r="T67" s="70">
        <v>4</v>
      </c>
      <c r="U67" s="70"/>
      <c r="V67" s="71"/>
    </row>
    <row r="68" spans="1:23" ht="15" x14ac:dyDescent="0.25">
      <c r="A68" s="409" t="s">
        <v>503</v>
      </c>
      <c r="B68" s="216">
        <v>43241</v>
      </c>
      <c r="C68" s="816">
        <v>5</v>
      </c>
      <c r="D68" s="816" t="str">
        <f t="shared" si="10"/>
        <v>Burke, Dan5</v>
      </c>
      <c r="E68" s="816">
        <v>2</v>
      </c>
      <c r="F68" s="276">
        <v>8</v>
      </c>
      <c r="G68" s="276">
        <v>5</v>
      </c>
      <c r="H68" s="276">
        <v>6</v>
      </c>
      <c r="I68" s="276">
        <v>7</v>
      </c>
      <c r="J68" s="276"/>
      <c r="K68" s="276"/>
      <c r="L68" s="276"/>
      <c r="M68" s="276"/>
      <c r="N68" s="276"/>
      <c r="O68" s="816">
        <f t="shared" si="11"/>
        <v>26</v>
      </c>
      <c r="P68" s="162">
        <f>IF(F68&gt;$F$302*2,$F$302*2,F68) + IF(G68&gt;$G$302*2,$G$302*2,G68) + IF(H68&gt;$H$302*2,$H$302*2,H68) + IF(I68&gt;$I$302*2,$I$302*2,I68) + IF(J68&gt;$J$302*2,$J$302*2,J68) + IF(K68&gt;$K$302*2,$K$302*2,K68) + IF(L68&gt;$L$302*2,$L$302*2,L68) + IF(M68&gt;$M$302*2,$M$302*2,M68) + IF(N68&gt;$N$302*2,$N$302*2,N68)</f>
        <v>26</v>
      </c>
      <c r="Q68" s="70"/>
      <c r="R68" s="70"/>
      <c r="S68" s="70"/>
      <c r="T68" s="70"/>
      <c r="U68" s="70"/>
      <c r="V68" s="71"/>
    </row>
    <row r="69" spans="1:23" ht="15" x14ac:dyDescent="0.25">
      <c r="A69" s="409" t="s">
        <v>29</v>
      </c>
      <c r="B69" s="216">
        <v>43241</v>
      </c>
      <c r="C69" s="816">
        <v>5</v>
      </c>
      <c r="D69" s="816" t="str">
        <f t="shared" si="10"/>
        <v>Burke, David5</v>
      </c>
      <c r="E69" s="816">
        <v>2</v>
      </c>
      <c r="F69" s="276">
        <v>5</v>
      </c>
      <c r="G69" s="276">
        <v>3</v>
      </c>
      <c r="H69" s="276">
        <v>5</v>
      </c>
      <c r="I69" s="276">
        <v>5</v>
      </c>
      <c r="J69" s="276">
        <v>6</v>
      </c>
      <c r="K69" s="276">
        <v>4</v>
      </c>
      <c r="L69" s="276">
        <v>4</v>
      </c>
      <c r="M69" s="276">
        <v>6</v>
      </c>
      <c r="N69" s="276">
        <v>4</v>
      </c>
      <c r="O69" s="816">
        <f t="shared" si="11"/>
        <v>42</v>
      </c>
      <c r="P69" s="162">
        <f>IF(F69&gt;$F$302*2,$F$302*2,F69) + IF(G69&gt;$G$302*2,$G$302*2,G69) + IF(H69&gt;$H$302*2,$H$302*2,H69) + IF(I69&gt;$I$302*2,$I$302*2,I69) + IF(J69&gt;$J$302*2,$J$302*2,J69) + IF(K69&gt;$K$302*2,$K$302*2,K69) + IF(L69&gt;$L$302*2,$L$302*2,L69) + IF(M69&gt;$M$302*2,$M$302*2,M69) + IF(N69&gt;$N$302*2,$N$302*2,N69)</f>
        <v>42</v>
      </c>
      <c r="Q69" s="70">
        <v>2</v>
      </c>
      <c r="R69" s="70">
        <v>2</v>
      </c>
      <c r="S69" s="70">
        <v>2</v>
      </c>
      <c r="T69" s="70">
        <v>8</v>
      </c>
      <c r="U69" s="70">
        <v>8</v>
      </c>
      <c r="V69" s="71">
        <v>6</v>
      </c>
      <c r="W69" s="11" t="s">
        <v>548</v>
      </c>
    </row>
    <row r="70" spans="1:23" ht="15" x14ac:dyDescent="0.25">
      <c r="A70" s="409" t="s">
        <v>39</v>
      </c>
      <c r="B70" s="216">
        <v>43241</v>
      </c>
      <c r="C70" s="816">
        <v>5</v>
      </c>
      <c r="D70" s="816" t="str">
        <f t="shared" si="10"/>
        <v>Trachsel, Jay5</v>
      </c>
      <c r="E70" s="816">
        <v>2</v>
      </c>
      <c r="F70" s="276">
        <v>5</v>
      </c>
      <c r="G70" s="276">
        <v>5</v>
      </c>
      <c r="H70" s="276">
        <v>3</v>
      </c>
      <c r="I70" s="276">
        <v>5</v>
      </c>
      <c r="J70" s="276">
        <v>5</v>
      </c>
      <c r="K70" s="276">
        <v>4</v>
      </c>
      <c r="L70" s="276">
        <v>4</v>
      </c>
      <c r="M70" s="276">
        <v>5</v>
      </c>
      <c r="N70" s="276">
        <v>7</v>
      </c>
      <c r="O70" s="816">
        <f t="shared" si="11"/>
        <v>43</v>
      </c>
      <c r="P70" s="162">
        <f>IF(F70&gt;$F$302*2,$F$302*2,F70) + IF(G70&gt;$G$302*2,$G$302*2,G70) + IF(H70&gt;$H$302*2,$H$302*2,H70) + IF(I70&gt;$I$302*2,$I$302*2,I70) + IF(J70&gt;$J$302*2,$J$302*2,J70) + IF(K70&gt;$K$302*2,$K$302*2,K70) + IF(L70&gt;$L$302*2,$L$302*2,L70) + IF(M70&gt;$M$302*2,$M$302*2,M70) + IF(N70&gt;$N$302*2,$N$302*2,N70)</f>
        <v>43</v>
      </c>
      <c r="Q70" s="70">
        <v>2</v>
      </c>
      <c r="R70" s="70">
        <v>2</v>
      </c>
      <c r="S70" s="70">
        <v>2</v>
      </c>
      <c r="T70" s="70"/>
      <c r="U70" s="70"/>
      <c r="V70" s="71"/>
    </row>
    <row r="71" spans="1:23" ht="15" x14ac:dyDescent="0.25">
      <c r="A71" s="409" t="s">
        <v>521</v>
      </c>
      <c r="B71" s="216">
        <v>43241</v>
      </c>
      <c r="C71" s="816">
        <v>5</v>
      </c>
      <c r="D71" s="816" t="str">
        <f t="shared" si="10"/>
        <v>Whitefoot, Jerry5</v>
      </c>
      <c r="E71" s="816">
        <v>2</v>
      </c>
      <c r="F71" s="276">
        <v>6</v>
      </c>
      <c r="G71" s="276">
        <v>6</v>
      </c>
      <c r="H71" s="276">
        <v>4</v>
      </c>
      <c r="I71" s="276">
        <v>6</v>
      </c>
      <c r="J71" s="276">
        <v>6</v>
      </c>
      <c r="K71" s="276">
        <v>6</v>
      </c>
      <c r="L71" s="276">
        <v>4</v>
      </c>
      <c r="M71" s="276">
        <v>5</v>
      </c>
      <c r="N71" s="276">
        <v>8</v>
      </c>
      <c r="O71" s="816">
        <f t="shared" si="11"/>
        <v>51</v>
      </c>
      <c r="P71" s="162">
        <f>IF(F71&gt;$F$302*2,$F$302*2,F71) + IF(G71&gt;$G$302*2,$G$302*2,G71) + IF(H71&gt;$H$302*2,$H$302*2,H71) + IF(I71&gt;$I$302*2,$I$302*2,I71) + IF(J71&gt;$J$302*2,$J$302*2,J71) + IF(K71&gt;$K$302*2,$K$302*2,K71) + IF(L71&gt;$L$302*2,$L$302*2,L71) + IF(M71&gt;$M$302*2,$M$302*2,M71) + IF(N71&gt;$N$302*2,$N$302*2,N71)</f>
        <v>51</v>
      </c>
      <c r="Q71" s="70">
        <v>2</v>
      </c>
      <c r="R71" s="70">
        <v>2</v>
      </c>
      <c r="S71" s="70">
        <v>2</v>
      </c>
      <c r="T71" s="70"/>
      <c r="U71" s="70"/>
      <c r="V71" s="71"/>
    </row>
    <row r="72" spans="1:23" ht="15" x14ac:dyDescent="0.25">
      <c r="A72" s="409" t="s">
        <v>40</v>
      </c>
      <c r="B72" s="216">
        <v>43241</v>
      </c>
      <c r="C72" s="816">
        <v>5</v>
      </c>
      <c r="D72" s="816" t="str">
        <f t="shared" si="10"/>
        <v>Trachsel, Mike5</v>
      </c>
      <c r="E72" s="816">
        <v>3</v>
      </c>
      <c r="F72" s="276">
        <v>5</v>
      </c>
      <c r="G72" s="276">
        <v>5</v>
      </c>
      <c r="H72" s="276">
        <v>4</v>
      </c>
      <c r="I72" s="276">
        <v>5</v>
      </c>
      <c r="J72" s="276">
        <v>6</v>
      </c>
      <c r="K72" s="276">
        <v>3</v>
      </c>
      <c r="L72" s="276">
        <v>4</v>
      </c>
      <c r="M72" s="276">
        <v>5</v>
      </c>
      <c r="N72" s="276">
        <v>6</v>
      </c>
      <c r="O72" s="816">
        <f t="shared" si="11"/>
        <v>43</v>
      </c>
      <c r="P72" s="162">
        <f>IF(F72&gt;$F$302*2,$F$302*2,F72) + IF(G72&gt;$G$302*2,$G$302*2,G72) + IF(H72&gt;$H$302*2,$H$302*2,H72) + IF(I72&gt;$I$302*2,$I$302*2,I72) + IF(J72&gt;$J$302*2,$J$302*2,J72) + IF(K72&gt;$K$302*2,$K$302*2,K72) + IF(L72&gt;$L$302*2,$L$302*2,L72) + IF(M72&gt;$M$302*2,$M$302*2,M72) + IF(N72&gt;$N$302*2,$N$302*2,N72)</f>
        <v>43</v>
      </c>
      <c r="Q72" s="70">
        <v>2</v>
      </c>
      <c r="R72" s="70">
        <v>2</v>
      </c>
      <c r="S72" s="70">
        <v>2</v>
      </c>
      <c r="T72" s="70">
        <v>4</v>
      </c>
      <c r="U72" s="70"/>
      <c r="V72" s="71"/>
    </row>
    <row r="73" spans="1:23" ht="15" x14ac:dyDescent="0.25">
      <c r="A73" s="409" t="s">
        <v>38</v>
      </c>
      <c r="B73" s="216">
        <v>43241</v>
      </c>
      <c r="C73" s="816">
        <v>5</v>
      </c>
      <c r="D73" s="816" t="str">
        <f t="shared" si="10"/>
        <v>Trachsel, Brian5</v>
      </c>
      <c r="E73" s="816">
        <v>3</v>
      </c>
      <c r="F73" s="276">
        <v>5</v>
      </c>
      <c r="G73" s="276">
        <v>7</v>
      </c>
      <c r="H73" s="276">
        <v>4</v>
      </c>
      <c r="I73" s="276">
        <v>9</v>
      </c>
      <c r="J73" s="276">
        <v>5</v>
      </c>
      <c r="K73" s="276">
        <v>7</v>
      </c>
      <c r="L73" s="276">
        <v>4</v>
      </c>
      <c r="M73" s="276">
        <v>5</v>
      </c>
      <c r="N73" s="276">
        <v>5</v>
      </c>
      <c r="O73" s="816">
        <f t="shared" si="11"/>
        <v>51</v>
      </c>
      <c r="P73" s="162">
        <f>IF(F73&gt;$F$302*2,$F$302*2,F73) + IF(G73&gt;$G$302*2,$G$302*2,G73) + IF(H73&gt;$H$302*2,$H$302*2,H73) + IF(I73&gt;$I$302*2,$I$302*2,I73) + IF(J73&gt;$J$302*2,$J$302*2,J73) + IF(K73&gt;$K$302*2,$K$302*2,K73) + IF(L73&gt;$L$302*2,$L$302*2,L73) + IF(M73&gt;$M$302*2,$M$302*2,M73) + IF(N73&gt;$N$302*2,$N$302*2,N73)</f>
        <v>50</v>
      </c>
      <c r="Q73" s="70"/>
      <c r="R73" s="70"/>
      <c r="S73" s="70"/>
      <c r="T73" s="70"/>
      <c r="U73" s="70"/>
      <c r="V73" s="71"/>
    </row>
    <row r="74" spans="1:23" ht="15" x14ac:dyDescent="0.25">
      <c r="A74" s="409" t="s">
        <v>130</v>
      </c>
      <c r="B74" s="216">
        <v>43241</v>
      </c>
      <c r="C74" s="816">
        <v>5</v>
      </c>
      <c r="D74" s="816" t="str">
        <f t="shared" si="10"/>
        <v>Angelosanto, Nick5</v>
      </c>
      <c r="E74" s="816">
        <v>0</v>
      </c>
      <c r="F74" s="276">
        <v>5</v>
      </c>
      <c r="G74" s="276">
        <v>5</v>
      </c>
      <c r="H74" s="276">
        <v>5</v>
      </c>
      <c r="I74" s="276">
        <v>5</v>
      </c>
      <c r="J74" s="276">
        <v>4</v>
      </c>
      <c r="K74" s="276">
        <v>6</v>
      </c>
      <c r="L74" s="276">
        <v>5</v>
      </c>
      <c r="M74" s="276">
        <v>6</v>
      </c>
      <c r="N74" s="276">
        <v>5</v>
      </c>
      <c r="O74" s="816">
        <f t="shared" si="11"/>
        <v>46</v>
      </c>
      <c r="P74" s="162">
        <f>IF(F74&gt;$F$302*2,$F$302*2,F74) + IF(G74&gt;$G$302*2,$G$302*2,G74) + IF(H74&gt;$H$302*2,$H$302*2,H74) + IF(I74&gt;$I$302*2,$I$302*2,I74) + IF(J74&gt;$J$302*2,$J$302*2,J74) + IF(K74&gt;$K$302*2,$K$302*2,K74) + IF(L74&gt;$L$302*2,$L$302*2,L74) + IF(M74&gt;$M$302*2,$M$302*2,M74) + IF(N74&gt;$N$302*2,$N$302*2,N74)</f>
        <v>46</v>
      </c>
      <c r="Q74" s="70"/>
      <c r="R74" s="70"/>
      <c r="S74" s="70"/>
      <c r="T74" s="70"/>
      <c r="U74" s="70"/>
      <c r="V74" s="71"/>
    </row>
    <row r="75" spans="1:23" ht="15" x14ac:dyDescent="0.25">
      <c r="A75" s="409" t="s">
        <v>35</v>
      </c>
      <c r="B75" s="216">
        <v>43241</v>
      </c>
      <c r="C75" s="816">
        <v>5</v>
      </c>
      <c r="D75" s="816" t="str">
        <f t="shared" si="10"/>
        <v>Schaefer, Jack5</v>
      </c>
      <c r="E75" s="816">
        <v>0</v>
      </c>
      <c r="F75" s="276">
        <v>5</v>
      </c>
      <c r="G75" s="276">
        <v>5</v>
      </c>
      <c r="H75" s="276">
        <v>5</v>
      </c>
      <c r="I75" s="276">
        <v>7</v>
      </c>
      <c r="J75" s="276">
        <v>4</v>
      </c>
      <c r="K75" s="276">
        <v>5</v>
      </c>
      <c r="L75" s="276">
        <v>5</v>
      </c>
      <c r="M75" s="276">
        <v>9</v>
      </c>
      <c r="N75" s="276">
        <v>5</v>
      </c>
      <c r="O75" s="816">
        <f t="shared" si="11"/>
        <v>50</v>
      </c>
      <c r="P75" s="162">
        <f>IF(F75&gt;$F$302*2,$F$302*2,F75) + IF(G75&gt;$G$302*2,$G$302*2,G75) + IF(H75&gt;$H$302*2,$H$302*2,H75) + IF(I75&gt;$I$302*2,$I$302*2,I75) + IF(J75&gt;$J$302*2,$J$302*2,J75) + IF(K75&gt;$K$302*2,$K$302*2,K75) + IF(L75&gt;$L$302*2,$L$302*2,L75) + IF(M75&gt;$M$302*2,$M$302*2,M75) + IF(N75&gt;$N$302*2,$N$302*2,N75)</f>
        <v>49</v>
      </c>
      <c r="Q75" s="70"/>
      <c r="R75" s="70"/>
      <c r="S75" s="70"/>
      <c r="T75" s="70"/>
      <c r="U75" s="70"/>
      <c r="V75" s="71"/>
    </row>
    <row r="76" spans="1:23" ht="15.75" thickBot="1" x14ac:dyDescent="0.3">
      <c r="A76" s="620" t="s">
        <v>30</v>
      </c>
      <c r="B76" s="335">
        <v>43241</v>
      </c>
      <c r="C76" s="336">
        <v>5</v>
      </c>
      <c r="D76" s="336" t="str">
        <f t="shared" si="10"/>
        <v>Cashman, Cal5</v>
      </c>
      <c r="E76" s="336">
        <v>0</v>
      </c>
      <c r="F76" s="337">
        <v>7</v>
      </c>
      <c r="G76" s="337">
        <v>5</v>
      </c>
      <c r="H76" s="337">
        <v>4</v>
      </c>
      <c r="I76" s="337">
        <v>7</v>
      </c>
      <c r="J76" s="337">
        <v>5</v>
      </c>
      <c r="K76" s="337">
        <v>5</v>
      </c>
      <c r="L76" s="337">
        <v>5</v>
      </c>
      <c r="M76" s="337">
        <v>6</v>
      </c>
      <c r="N76" s="337">
        <v>6</v>
      </c>
      <c r="O76" s="336">
        <f t="shared" si="11"/>
        <v>50</v>
      </c>
      <c r="P76" s="338">
        <f>IF(F76&gt;$F$302*2,$F$302*2,F76) + IF(G76&gt;$G$302*2,$G$302*2,G76) + IF(H76&gt;$H$302*2,$H$302*2,H76) + IF(I76&gt;$I$302*2,$I$302*2,I76) + IF(J76&gt;$J$302*2,$J$302*2,J76) + IF(K76&gt;$K$302*2,$K$302*2,K76) + IF(L76&gt;$L$302*2,$L$302*2,L76) + IF(M76&gt;$M$302*2,$M$302*2,M76) + IF(N76&gt;$N$302*2,$N$302*2,N76)</f>
        <v>50</v>
      </c>
      <c r="Q76" s="340"/>
      <c r="R76" s="340"/>
      <c r="S76" s="340"/>
      <c r="T76" s="340"/>
      <c r="U76" s="340"/>
      <c r="V76" s="341"/>
    </row>
    <row r="77" spans="1:23" ht="15" x14ac:dyDescent="0.25">
      <c r="A77" s="430" t="s">
        <v>521</v>
      </c>
      <c r="B77" s="581">
        <v>43255</v>
      </c>
      <c r="C77" s="822">
        <v>6</v>
      </c>
      <c r="D77" s="822" t="str">
        <f t="shared" si="10"/>
        <v>Whitefoot, Jerry6</v>
      </c>
      <c r="E77" s="822">
        <v>1</v>
      </c>
      <c r="F77" s="582">
        <v>5</v>
      </c>
      <c r="G77" s="582">
        <v>7</v>
      </c>
      <c r="H77" s="582">
        <v>5</v>
      </c>
      <c r="I77" s="582">
        <v>6</v>
      </c>
      <c r="J77" s="582">
        <v>6</v>
      </c>
      <c r="K77" s="582">
        <v>6</v>
      </c>
      <c r="L77" s="582">
        <v>3</v>
      </c>
      <c r="M77" s="582">
        <v>7</v>
      </c>
      <c r="N77" s="582">
        <v>8</v>
      </c>
      <c r="O77" s="822">
        <f t="shared" si="11"/>
        <v>53</v>
      </c>
      <c r="P77" s="425">
        <f>IF(F77&gt;$F$302*2,$F$302*2,F77) + IF(G77&gt;$G$302*2,$G$302*2,G77) + IF(H77&gt;$H$302*2,$H$302*2,H77) + IF(I77&gt;$I$302*2,$I$302*2,I77) + IF(J77&gt;$J$302*2,$J$302*2,J77) + IF(K77&gt;$K$302*2,$K$302*2,K77) + IF(L77&gt;$L$302*2,$L$302*2,L77) + IF(M77&gt;$M$302*2,$M$302*2,M77) + IF(N77&gt;$N$302*2,$N$302*2,N77)</f>
        <v>53</v>
      </c>
      <c r="Q77" s="426">
        <v>2</v>
      </c>
      <c r="R77" s="426">
        <v>2</v>
      </c>
      <c r="S77" s="426">
        <v>2</v>
      </c>
      <c r="T77" s="426"/>
      <c r="U77" s="426"/>
      <c r="V77" s="427"/>
    </row>
    <row r="78" spans="1:23" ht="15" x14ac:dyDescent="0.25">
      <c r="A78" s="409" t="s">
        <v>38</v>
      </c>
      <c r="B78" s="216">
        <v>43255</v>
      </c>
      <c r="C78" s="821">
        <v>6</v>
      </c>
      <c r="D78" s="821" t="str">
        <f t="shared" si="10"/>
        <v>Trachsel, Brian6</v>
      </c>
      <c r="E78" s="821">
        <v>1</v>
      </c>
      <c r="F78" s="276">
        <v>6</v>
      </c>
      <c r="G78" s="276">
        <v>4</v>
      </c>
      <c r="H78" s="276">
        <v>5</v>
      </c>
      <c r="I78" s="276">
        <v>6</v>
      </c>
      <c r="J78" s="276">
        <v>5</v>
      </c>
      <c r="K78" s="276">
        <v>6</v>
      </c>
      <c r="L78" s="276">
        <v>4</v>
      </c>
      <c r="M78" s="276">
        <v>6</v>
      </c>
      <c r="N78" s="276">
        <v>6</v>
      </c>
      <c r="O78" s="821">
        <f t="shared" si="11"/>
        <v>48</v>
      </c>
      <c r="P78" s="162">
        <f>IF(F78&gt;$F$302*2,$F$302*2,F78) + IF(G78&gt;$G$302*2,$G$302*2,G78) + IF(H78&gt;$H$302*2,$H$302*2,H78) + IF(I78&gt;$I$302*2,$I$302*2,I78) + IF(J78&gt;$J$302*2,$J$302*2,J78) + IF(K78&gt;$K$302*2,$K$302*2,K78) + IF(L78&gt;$L$302*2,$L$302*2,L78) + IF(M78&gt;$M$302*2,$M$302*2,M78) + IF(N78&gt;$N$302*2,$N$302*2,N78)</f>
        <v>48</v>
      </c>
      <c r="Q78" s="70">
        <v>2</v>
      </c>
      <c r="R78" s="70">
        <v>2</v>
      </c>
      <c r="S78" s="70">
        <v>2</v>
      </c>
      <c r="T78" s="70"/>
      <c r="U78" s="70"/>
      <c r="V78" s="71"/>
      <c r="W78" s="623"/>
    </row>
    <row r="79" spans="1:23" ht="15" x14ac:dyDescent="0.25">
      <c r="A79" s="409" t="s">
        <v>47</v>
      </c>
      <c r="B79" s="216">
        <v>43255</v>
      </c>
      <c r="C79" s="821">
        <v>6</v>
      </c>
      <c r="D79" s="821" t="str">
        <f t="shared" ref="D79:D296" si="12">A79&amp;C79</f>
        <v>Trachsel, Jeff6</v>
      </c>
      <c r="E79" s="821">
        <v>1</v>
      </c>
      <c r="F79" s="276">
        <v>5</v>
      </c>
      <c r="G79" s="276">
        <v>5</v>
      </c>
      <c r="H79" s="276">
        <v>4</v>
      </c>
      <c r="I79" s="276">
        <v>6</v>
      </c>
      <c r="J79" s="276">
        <v>5</v>
      </c>
      <c r="K79" s="276">
        <v>6</v>
      </c>
      <c r="L79" s="276">
        <v>4</v>
      </c>
      <c r="M79" s="276">
        <v>8</v>
      </c>
      <c r="N79" s="276">
        <v>6</v>
      </c>
      <c r="O79" s="821">
        <f t="shared" ref="O79:O296" si="13">SUM(F79:N79)</f>
        <v>49</v>
      </c>
      <c r="P79" s="162">
        <f>IF(F79&gt;$F$302*2,$F$302*2,F79) + IF(G79&gt;$G$302*2,$G$302*2,G79) + IF(H79&gt;$H$302*2,$H$302*2,H79) + IF(I79&gt;$I$302*2,$I$302*2,I79) + IF(J79&gt;$J$302*2,$J$302*2,J79) + IF(K79&gt;$K$302*2,$K$302*2,K79) + IF(L79&gt;$L$302*2,$L$302*2,L79) + IF(M79&gt;$M$302*2,$M$302*2,M79) + IF(N79&gt;$N$302*2,$N$302*2,N79)</f>
        <v>49</v>
      </c>
      <c r="Q79" s="70">
        <v>2</v>
      </c>
      <c r="R79" s="70">
        <v>2</v>
      </c>
      <c r="S79" s="70">
        <v>2</v>
      </c>
      <c r="T79" s="70"/>
      <c r="U79" s="70"/>
      <c r="V79" s="71"/>
      <c r="W79" s="623"/>
    </row>
    <row r="80" spans="1:23" ht="15" x14ac:dyDescent="0.25">
      <c r="A80" s="409" t="s">
        <v>34</v>
      </c>
      <c r="B80" s="216">
        <v>43255</v>
      </c>
      <c r="C80" s="821">
        <v>6</v>
      </c>
      <c r="D80" s="821" t="str">
        <f t="shared" si="12"/>
        <v>Lewandowski, Mike6</v>
      </c>
      <c r="E80" s="821">
        <v>2</v>
      </c>
      <c r="F80" s="276">
        <v>5</v>
      </c>
      <c r="G80" s="276">
        <v>5</v>
      </c>
      <c r="H80" s="276">
        <v>5</v>
      </c>
      <c r="I80" s="276">
        <v>5</v>
      </c>
      <c r="J80" s="276">
        <v>5</v>
      </c>
      <c r="K80" s="276">
        <v>5</v>
      </c>
      <c r="L80" s="276">
        <v>4</v>
      </c>
      <c r="M80" s="276">
        <v>4</v>
      </c>
      <c r="N80" s="276">
        <v>7</v>
      </c>
      <c r="O80" s="821">
        <f t="shared" si="13"/>
        <v>45</v>
      </c>
      <c r="P80" s="162">
        <f>IF(F80&gt;$F$302*2,$F$302*2,F80) + IF(G80&gt;$G$302*2,$G$302*2,G80) + IF(H80&gt;$H$302*2,$H$302*2,H80) + IF(I80&gt;$I$302*2,$I$302*2,I80) + IF(J80&gt;$J$302*2,$J$302*2,J80) + IF(K80&gt;$K$302*2,$K$302*2,K80) + IF(L80&gt;$L$302*2,$L$302*2,L80) + IF(M80&gt;$M$302*2,$M$302*2,M80) + IF(N80&gt;$N$302*2,$N$302*2,N80)</f>
        <v>45</v>
      </c>
      <c r="Q80" s="70">
        <v>2</v>
      </c>
      <c r="R80" s="70">
        <v>2</v>
      </c>
      <c r="S80" s="70">
        <v>2</v>
      </c>
      <c r="T80" s="70"/>
      <c r="U80" s="70"/>
      <c r="V80" s="71"/>
      <c r="W80" s="623"/>
    </row>
    <row r="81" spans="1:23" ht="15" x14ac:dyDescent="0.25">
      <c r="A81" s="409" t="s">
        <v>131</v>
      </c>
      <c r="B81" s="216">
        <v>43255</v>
      </c>
      <c r="C81" s="821">
        <v>6</v>
      </c>
      <c r="D81" s="821" t="str">
        <f t="shared" si="12"/>
        <v>O'Hare, Nathan6</v>
      </c>
      <c r="E81" s="821">
        <v>2</v>
      </c>
      <c r="F81" s="276">
        <v>4</v>
      </c>
      <c r="G81" s="276">
        <v>4</v>
      </c>
      <c r="H81" s="276">
        <v>4</v>
      </c>
      <c r="I81" s="276">
        <v>6</v>
      </c>
      <c r="J81" s="276">
        <v>5</v>
      </c>
      <c r="K81" s="276">
        <v>5</v>
      </c>
      <c r="L81" s="276">
        <v>3</v>
      </c>
      <c r="M81" s="276">
        <v>7</v>
      </c>
      <c r="N81" s="276">
        <v>6</v>
      </c>
      <c r="O81" s="821">
        <f t="shared" si="13"/>
        <v>44</v>
      </c>
      <c r="P81" s="162">
        <f>IF(F81&gt;$F$302*2,$F$302*2,F81) + IF(G81&gt;$G$302*2,$G$302*2,G81) + IF(H81&gt;$H$302*2,$H$302*2,H81) + IF(I81&gt;$I$302*2,$I$302*2,I81) + IF(J81&gt;$J$302*2,$J$302*2,J81) + IF(K81&gt;$K$302*2,$K$302*2,K81) + IF(L81&gt;$L$302*2,$L$302*2,L81) + IF(M81&gt;$M$302*2,$M$302*2,M81) + IF(N81&gt;$N$302*2,$N$302*2,N81)</f>
        <v>44</v>
      </c>
      <c r="Q81" s="70">
        <v>2</v>
      </c>
      <c r="R81" s="70">
        <v>2</v>
      </c>
      <c r="S81" s="70">
        <v>2</v>
      </c>
      <c r="T81" s="70"/>
      <c r="U81" s="70">
        <v>10</v>
      </c>
      <c r="V81" s="71"/>
      <c r="W81" s="623"/>
    </row>
    <row r="82" spans="1:23" ht="15" x14ac:dyDescent="0.25">
      <c r="A82" s="409" t="s">
        <v>29</v>
      </c>
      <c r="B82" s="216">
        <v>43255</v>
      </c>
      <c r="C82" s="821">
        <v>6</v>
      </c>
      <c r="D82" s="821" t="str">
        <f t="shared" si="12"/>
        <v>Burke, David6</v>
      </c>
      <c r="E82" s="821">
        <v>2</v>
      </c>
      <c r="F82" s="276">
        <v>4</v>
      </c>
      <c r="G82" s="276">
        <v>6</v>
      </c>
      <c r="H82" s="276">
        <v>3</v>
      </c>
      <c r="I82" s="276">
        <v>6</v>
      </c>
      <c r="J82" s="276">
        <v>3</v>
      </c>
      <c r="K82" s="276">
        <v>4</v>
      </c>
      <c r="L82" s="276">
        <v>3</v>
      </c>
      <c r="M82" s="276">
        <v>6</v>
      </c>
      <c r="N82" s="276">
        <v>6</v>
      </c>
      <c r="O82" s="821">
        <f t="shared" si="13"/>
        <v>41</v>
      </c>
      <c r="P82" s="162">
        <f>IF(F82&gt;$F$302*2,$F$302*2,F82) + IF(G82&gt;$G$302*2,$G$302*2,G82) + IF(H82&gt;$H$302*2,$H$302*2,H82) + IF(I82&gt;$I$302*2,$I$302*2,I82) + IF(J82&gt;$J$302*2,$J$302*2,J82) + IF(K82&gt;$K$302*2,$K$302*2,K82) + IF(L82&gt;$L$302*2,$L$302*2,L82) + IF(M82&gt;$M$302*2,$M$302*2,M82) + IF(N82&gt;$N$302*2,$N$302*2,N82)</f>
        <v>41</v>
      </c>
      <c r="Q82" s="70">
        <v>2</v>
      </c>
      <c r="R82" s="70">
        <v>2</v>
      </c>
      <c r="S82" s="70">
        <v>2</v>
      </c>
      <c r="T82" s="70">
        <v>10</v>
      </c>
      <c r="U82" s="70">
        <v>21</v>
      </c>
      <c r="V82" s="71">
        <v>12</v>
      </c>
      <c r="W82" s="623"/>
    </row>
    <row r="83" spans="1:23" ht="15" x14ac:dyDescent="0.25">
      <c r="A83" s="409" t="s">
        <v>39</v>
      </c>
      <c r="B83" s="216">
        <v>43255</v>
      </c>
      <c r="C83" s="821">
        <v>6</v>
      </c>
      <c r="D83" s="821" t="str">
        <f t="shared" si="12"/>
        <v>Trachsel, Jay6</v>
      </c>
      <c r="E83" s="821">
        <v>3</v>
      </c>
      <c r="F83" s="276">
        <v>5</v>
      </c>
      <c r="G83" s="276">
        <v>3</v>
      </c>
      <c r="H83" s="276">
        <v>5</v>
      </c>
      <c r="I83" s="276">
        <v>5</v>
      </c>
      <c r="J83" s="276">
        <v>4</v>
      </c>
      <c r="K83" s="276">
        <v>8</v>
      </c>
      <c r="L83" s="276">
        <v>5</v>
      </c>
      <c r="M83" s="276">
        <v>4</v>
      </c>
      <c r="N83" s="276">
        <v>9</v>
      </c>
      <c r="O83" s="821">
        <f t="shared" si="13"/>
        <v>48</v>
      </c>
      <c r="P83" s="162">
        <f>IF(F83&gt;$F$302*2,$F$302*2,F83) + IF(G83&gt;$G$302*2,$G$302*2,G83) + IF(H83&gt;$H$302*2,$H$302*2,H83) + IF(I83&gt;$I$302*2,$I$302*2,I83) + IF(J83&gt;$J$302*2,$J$302*2,J83) + IF(K83&gt;$K$302*2,$K$302*2,K83) + IF(L83&gt;$L$302*2,$L$302*2,L83) + IF(M83&gt;$M$302*2,$M$302*2,M83) + IF(N83&gt;$N$302*2,$N$302*2,N83)</f>
        <v>48</v>
      </c>
      <c r="Q83" s="70">
        <v>2</v>
      </c>
      <c r="R83" s="70">
        <v>2</v>
      </c>
      <c r="S83" s="70">
        <v>2</v>
      </c>
      <c r="T83" s="70">
        <v>10</v>
      </c>
      <c r="U83" s="70"/>
      <c r="V83" s="71"/>
      <c r="W83" s="623"/>
    </row>
    <row r="84" spans="1:23" ht="15" x14ac:dyDescent="0.25">
      <c r="A84" s="409" t="s">
        <v>40</v>
      </c>
      <c r="B84" s="216">
        <v>43255</v>
      </c>
      <c r="C84" s="821">
        <v>6</v>
      </c>
      <c r="D84" s="821" t="str">
        <f t="shared" si="12"/>
        <v>Trachsel, Mike6</v>
      </c>
      <c r="E84" s="821">
        <v>3</v>
      </c>
      <c r="F84" s="276">
        <v>4</v>
      </c>
      <c r="G84" s="276">
        <v>4</v>
      </c>
      <c r="H84" s="276">
        <v>3</v>
      </c>
      <c r="I84" s="276">
        <v>6</v>
      </c>
      <c r="J84" s="276">
        <v>4</v>
      </c>
      <c r="K84" s="276">
        <v>4</v>
      </c>
      <c r="L84" s="276">
        <v>4</v>
      </c>
      <c r="M84" s="276">
        <v>6</v>
      </c>
      <c r="N84" s="276">
        <v>6</v>
      </c>
      <c r="O84" s="821">
        <f t="shared" si="13"/>
        <v>41</v>
      </c>
      <c r="P84" s="162">
        <f>IF(F84&gt;$F$302*2,$F$302*2,F84) + IF(G84&gt;$G$302*2,$G$302*2,G84) + IF(H84&gt;$H$302*2,$H$302*2,H84) + IF(I84&gt;$I$302*2,$I$302*2,I84) + IF(J84&gt;$J$302*2,$J$302*2,J84) + IF(K84&gt;$K$302*2,$K$302*2,K84) + IF(L84&gt;$L$302*2,$L$302*2,L84) + IF(M84&gt;$M$302*2,$M$302*2,M84) + IF(N84&gt;$N$302*2,$N$302*2,N84)</f>
        <v>41</v>
      </c>
      <c r="Q84" s="70">
        <v>2</v>
      </c>
      <c r="R84" s="70">
        <v>2</v>
      </c>
      <c r="S84" s="70">
        <v>2</v>
      </c>
      <c r="T84" s="70"/>
      <c r="U84" s="70"/>
      <c r="V84" s="71"/>
      <c r="W84" s="623"/>
    </row>
    <row r="85" spans="1:23" ht="15" x14ac:dyDescent="0.25">
      <c r="A85" s="409" t="s">
        <v>129</v>
      </c>
      <c r="B85" s="216">
        <v>43255</v>
      </c>
      <c r="C85" s="821">
        <v>6</v>
      </c>
      <c r="D85" s="821" t="str">
        <f t="shared" si="12"/>
        <v>Horst, Dale6</v>
      </c>
      <c r="E85" s="821">
        <v>3</v>
      </c>
      <c r="F85" s="276">
        <v>7</v>
      </c>
      <c r="G85" s="276">
        <v>6</v>
      </c>
      <c r="H85" s="276">
        <v>4</v>
      </c>
      <c r="I85" s="276">
        <v>5</v>
      </c>
      <c r="J85" s="276">
        <v>4</v>
      </c>
      <c r="K85" s="276">
        <v>4</v>
      </c>
      <c r="L85" s="276">
        <v>5</v>
      </c>
      <c r="M85" s="276">
        <v>4</v>
      </c>
      <c r="N85" s="276">
        <v>7</v>
      </c>
      <c r="O85" s="821">
        <f t="shared" si="13"/>
        <v>46</v>
      </c>
      <c r="P85" s="162">
        <f>IF(F85&gt;$F$302*2,$F$302*2,F85) + IF(G85&gt;$G$302*2,$G$302*2,G85) + IF(H85&gt;$H$302*2,$H$302*2,H85) + IF(I85&gt;$I$302*2,$I$302*2,I85) + IF(J85&gt;$J$302*2,$J$302*2,J85) + IF(K85&gt;$K$302*2,$K$302*2,K85) + IF(L85&gt;$L$302*2,$L$302*2,L85) + IF(M85&gt;$M$302*2,$M$302*2,M85) + IF(N85&gt;$N$302*2,$N$302*2,N85)</f>
        <v>46</v>
      </c>
      <c r="Q85" s="70">
        <v>2</v>
      </c>
      <c r="R85" s="70">
        <v>2</v>
      </c>
      <c r="S85" s="70">
        <v>2</v>
      </c>
      <c r="T85" s="70"/>
      <c r="U85" s="70"/>
      <c r="V85" s="71">
        <v>8</v>
      </c>
      <c r="W85" s="623"/>
    </row>
    <row r="86" spans="1:23" ht="15" x14ac:dyDescent="0.25">
      <c r="A86" s="409" t="s">
        <v>511</v>
      </c>
      <c r="B86" s="216">
        <v>43255</v>
      </c>
      <c r="C86" s="821">
        <v>6</v>
      </c>
      <c r="D86" s="821" t="str">
        <f t="shared" si="12"/>
        <v>Demick, Chris6</v>
      </c>
      <c r="E86" s="821">
        <v>3</v>
      </c>
      <c r="F86" s="276">
        <v>4</v>
      </c>
      <c r="G86" s="276">
        <v>4</v>
      </c>
      <c r="H86" s="276">
        <v>5</v>
      </c>
      <c r="I86" s="276">
        <v>6</v>
      </c>
      <c r="J86" s="276">
        <v>6</v>
      </c>
      <c r="K86" s="276">
        <v>7</v>
      </c>
      <c r="L86" s="276">
        <v>5</v>
      </c>
      <c r="M86" s="276">
        <v>5</v>
      </c>
      <c r="N86" s="276">
        <v>6</v>
      </c>
      <c r="O86" s="821">
        <f t="shared" si="13"/>
        <v>48</v>
      </c>
      <c r="P86" s="162">
        <f>IF(F86&gt;$F$302*2,$F$302*2,F86) + IF(G86&gt;$G$302*2,$G$302*2,G86) + IF(H86&gt;$H$302*2,$H$302*2,H86) + IF(I86&gt;$I$302*2,$I$302*2,I86) + IF(J86&gt;$J$302*2,$J$302*2,J86) + IF(K86&gt;$K$302*2,$K$302*2,K86) + IF(L86&gt;$L$302*2,$L$302*2,L86) + IF(M86&gt;$M$302*2,$M$302*2,M86) + IF(N86&gt;$N$302*2,$N$302*2,N86)</f>
        <v>48</v>
      </c>
      <c r="Q86" s="70">
        <v>2</v>
      </c>
      <c r="R86" s="70">
        <v>2</v>
      </c>
      <c r="S86" s="70">
        <v>2</v>
      </c>
      <c r="T86" s="70"/>
      <c r="U86" s="70"/>
      <c r="V86" s="71"/>
      <c r="W86" s="623"/>
    </row>
    <row r="87" spans="1:23" ht="15" x14ac:dyDescent="0.25">
      <c r="A87" s="409" t="s">
        <v>507</v>
      </c>
      <c r="B87" s="216">
        <v>43255</v>
      </c>
      <c r="C87" s="821">
        <v>5</v>
      </c>
      <c r="D87" s="821" t="str">
        <f t="shared" ref="D87:D90" si="14">A87&amp;C87</f>
        <v>Lotter, Shawn5</v>
      </c>
      <c r="E87" s="821">
        <v>0</v>
      </c>
      <c r="F87" s="276">
        <v>8</v>
      </c>
      <c r="G87" s="276">
        <v>6</v>
      </c>
      <c r="H87" s="276">
        <v>6</v>
      </c>
      <c r="I87" s="276">
        <v>9</v>
      </c>
      <c r="J87" s="276">
        <v>6</v>
      </c>
      <c r="K87" s="276">
        <v>9</v>
      </c>
      <c r="L87" s="276">
        <v>5</v>
      </c>
      <c r="M87" s="276">
        <v>7</v>
      </c>
      <c r="N87" s="276">
        <v>6</v>
      </c>
      <c r="O87" s="821">
        <f t="shared" ref="O87:O90" si="15">SUM(F87:N87)</f>
        <v>62</v>
      </c>
      <c r="P87" s="162">
        <f>IF(F87&gt;$F$302*2,$F$302*2,F87) + IF(G87&gt;$G$302*2,$G$302*2,G87) + IF(H87&gt;$H$302*2,$H$302*2,H87) + IF(I87&gt;$I$302*2,$I$302*2,I87) + IF(J87&gt;$J$302*2,$J$302*2,J87) + IF(K87&gt;$K$302*2,$K$302*2,K87) + IF(L87&gt;$L$302*2,$L$302*2,L87) + IF(M87&gt;$M$302*2,$M$302*2,M87) + IF(N87&gt;$N$302*2,$N$302*2,N87)</f>
        <v>60</v>
      </c>
      <c r="Q87" s="70"/>
      <c r="R87" s="70"/>
      <c r="S87" s="70"/>
      <c r="T87" s="70"/>
      <c r="U87" s="70"/>
      <c r="V87" s="71"/>
      <c r="W87" s="623"/>
    </row>
    <row r="88" spans="1:23" ht="15" x14ac:dyDescent="0.25">
      <c r="A88" s="409" t="s">
        <v>41</v>
      </c>
      <c r="B88" s="216">
        <v>43255</v>
      </c>
      <c r="C88" s="821">
        <v>6</v>
      </c>
      <c r="D88" s="821" t="str">
        <f t="shared" si="14"/>
        <v>Trachsel, Steve6</v>
      </c>
      <c r="E88" s="821">
        <v>0</v>
      </c>
      <c r="F88" s="276">
        <v>7</v>
      </c>
      <c r="G88" s="276">
        <v>5</v>
      </c>
      <c r="H88" s="276">
        <v>4</v>
      </c>
      <c r="I88" s="276">
        <v>4</v>
      </c>
      <c r="J88" s="276">
        <v>9</v>
      </c>
      <c r="K88" s="276">
        <v>5</v>
      </c>
      <c r="L88" s="276">
        <v>4</v>
      </c>
      <c r="M88" s="276">
        <v>9</v>
      </c>
      <c r="N88" s="276">
        <v>8</v>
      </c>
      <c r="O88" s="821">
        <f t="shared" si="15"/>
        <v>55</v>
      </c>
      <c r="P88" s="162">
        <f>IF(F88&gt;$F$302*2,$F$302*2,F88) + IF(G88&gt;$G$302*2,$G$302*2,G88) + IF(H88&gt;$H$302*2,$H$302*2,H88) + IF(I88&gt;$I$302*2,$I$302*2,I88) + IF(J88&gt;$J$302*2,$J$302*2,J88) + IF(K88&gt;$K$302*2,$K$302*2,K88) + IF(L88&gt;$L$302*2,$L$302*2,L88) + IF(M88&gt;$M$302*2,$M$302*2,M88) + IF(N88&gt;$N$302*2,$N$302*2,N88)</f>
        <v>53</v>
      </c>
      <c r="Q88" s="70"/>
      <c r="R88" s="70"/>
      <c r="S88" s="70"/>
      <c r="T88" s="70"/>
      <c r="U88" s="70"/>
      <c r="V88" s="71"/>
      <c r="W88" s="623"/>
    </row>
    <row r="89" spans="1:23" ht="15" x14ac:dyDescent="0.25">
      <c r="A89" s="409" t="s">
        <v>130</v>
      </c>
      <c r="B89" s="216">
        <v>43255</v>
      </c>
      <c r="C89" s="821">
        <v>6</v>
      </c>
      <c r="D89" s="821" t="str">
        <f t="shared" si="14"/>
        <v>Angelosanto, Nick6</v>
      </c>
      <c r="E89" s="821">
        <v>-1</v>
      </c>
      <c r="F89" s="276">
        <v>5</v>
      </c>
      <c r="G89" s="276">
        <v>5</v>
      </c>
      <c r="H89" s="276">
        <v>4</v>
      </c>
      <c r="I89" s="276">
        <v>6</v>
      </c>
      <c r="J89" s="276">
        <v>5</v>
      </c>
      <c r="K89" s="276">
        <v>5</v>
      </c>
      <c r="L89" s="276">
        <v>5</v>
      </c>
      <c r="M89" s="276">
        <v>6</v>
      </c>
      <c r="N89" s="276">
        <v>9</v>
      </c>
      <c r="O89" s="821">
        <f t="shared" si="15"/>
        <v>50</v>
      </c>
      <c r="P89" s="162">
        <f>IF(F89&gt;$F$302*2,$F$302*2,F89) + IF(G89&gt;$G$302*2,$G$302*2,G89) + IF(H89&gt;$H$302*2,$H$302*2,H89) + IF(I89&gt;$I$302*2,$I$302*2,I89) + IF(J89&gt;$J$302*2,$J$302*2,J89) + IF(K89&gt;$K$302*2,$K$302*2,K89) + IF(L89&gt;$L$302*2,$L$302*2,L89) + IF(M89&gt;$M$302*2,$M$302*2,M89) + IF(N89&gt;$N$302*2,$N$302*2,N89)</f>
        <v>50</v>
      </c>
      <c r="Q89" s="70"/>
      <c r="R89" s="70"/>
      <c r="S89" s="70"/>
      <c r="T89" s="70"/>
      <c r="U89" s="70"/>
      <c r="V89" s="71"/>
      <c r="W89" s="623"/>
    </row>
    <row r="90" spans="1:23" ht="15" x14ac:dyDescent="0.25">
      <c r="A90" s="409" t="s">
        <v>35</v>
      </c>
      <c r="B90" s="216">
        <v>43255</v>
      </c>
      <c r="C90" s="821">
        <v>6</v>
      </c>
      <c r="D90" s="821" t="str">
        <f t="shared" si="14"/>
        <v>Schaefer, Jack6</v>
      </c>
      <c r="E90" s="821">
        <v>-1</v>
      </c>
      <c r="F90" s="276">
        <v>6</v>
      </c>
      <c r="G90" s="276">
        <v>6</v>
      </c>
      <c r="H90" s="276">
        <v>6</v>
      </c>
      <c r="I90" s="276">
        <v>6</v>
      </c>
      <c r="J90" s="276">
        <v>5</v>
      </c>
      <c r="K90" s="276">
        <v>4</v>
      </c>
      <c r="L90" s="276">
        <v>6</v>
      </c>
      <c r="M90" s="276">
        <v>5</v>
      </c>
      <c r="N90" s="276">
        <v>6</v>
      </c>
      <c r="O90" s="821">
        <f t="shared" si="15"/>
        <v>50</v>
      </c>
      <c r="P90" s="162">
        <f>IF(F90&gt;$F$302*2,$F$302*2,F90) + IF(G90&gt;$G$302*2,$G$302*2,G90) + IF(H90&gt;$H$302*2,$H$302*2,H90) + IF(I90&gt;$I$302*2,$I$302*2,I90) + IF(J90&gt;$J$302*2,$J$302*2,J90) + IF(K90&gt;$K$302*2,$K$302*2,K90) + IF(L90&gt;$L$302*2,$L$302*2,L90) + IF(M90&gt;$M$302*2,$M$302*2,M90) + IF(N90&gt;$N$302*2,$N$302*2,N90)</f>
        <v>50</v>
      </c>
      <c r="Q90" s="70"/>
      <c r="R90" s="70"/>
      <c r="S90" s="70"/>
      <c r="T90" s="70"/>
      <c r="U90" s="70"/>
      <c r="V90" s="71"/>
      <c r="W90" s="623"/>
    </row>
    <row r="91" spans="1:23" ht="15" x14ac:dyDescent="0.25">
      <c r="A91" s="409" t="s">
        <v>30</v>
      </c>
      <c r="B91" s="216">
        <v>43255</v>
      </c>
      <c r="C91" s="821">
        <v>6</v>
      </c>
      <c r="D91" s="821" t="str">
        <f t="shared" ref="D91:D92" si="16">A91&amp;C91</f>
        <v>Cashman, Cal6</v>
      </c>
      <c r="E91" s="821">
        <v>-1</v>
      </c>
      <c r="F91" s="276">
        <v>5</v>
      </c>
      <c r="G91" s="276">
        <v>7</v>
      </c>
      <c r="H91" s="276">
        <v>6</v>
      </c>
      <c r="I91" s="276">
        <v>7</v>
      </c>
      <c r="J91" s="276">
        <v>5</v>
      </c>
      <c r="K91" s="276">
        <v>6</v>
      </c>
      <c r="L91" s="276">
        <v>5</v>
      </c>
      <c r="M91" s="276">
        <v>6</v>
      </c>
      <c r="N91" s="276">
        <v>7</v>
      </c>
      <c r="O91" s="821">
        <f t="shared" ref="O91:O92" si="17">SUM(F91:N91)</f>
        <v>54</v>
      </c>
      <c r="P91" s="162">
        <f>IF(F91&gt;$F$302*2,$F$302*2,F91) + IF(G91&gt;$G$302*2,$G$302*2,G91) + IF(H91&gt;$H$302*2,$H$302*2,H91) + IF(I91&gt;$I$302*2,$I$302*2,I91) + IF(J91&gt;$J$302*2,$J$302*2,J91) + IF(K91&gt;$K$302*2,$K$302*2,K91) + IF(L91&gt;$L$302*2,$L$302*2,L91) + IF(M91&gt;$M$302*2,$M$302*2,M91) + IF(N91&gt;$N$302*2,$N$302*2,N91)</f>
        <v>54</v>
      </c>
      <c r="Q91" s="70"/>
      <c r="R91" s="70"/>
      <c r="S91" s="70"/>
      <c r="T91" s="70"/>
      <c r="U91" s="70"/>
      <c r="V91" s="71"/>
      <c r="W91" s="623"/>
    </row>
    <row r="92" spans="1:23" ht="15.75" thickBot="1" x14ac:dyDescent="0.3">
      <c r="A92" s="583" t="s">
        <v>26</v>
      </c>
      <c r="B92" s="217">
        <v>43255</v>
      </c>
      <c r="C92" s="820">
        <v>6</v>
      </c>
      <c r="D92" s="820" t="str">
        <f t="shared" si="16"/>
        <v>Anderson, Lee6</v>
      </c>
      <c r="E92" s="820">
        <v>-1</v>
      </c>
      <c r="F92" s="417">
        <v>6</v>
      </c>
      <c r="G92" s="417">
        <v>5</v>
      </c>
      <c r="H92" s="417">
        <v>5</v>
      </c>
      <c r="I92" s="417">
        <v>6</v>
      </c>
      <c r="J92" s="417">
        <v>5</v>
      </c>
      <c r="K92" s="417">
        <v>6</v>
      </c>
      <c r="L92" s="417">
        <v>3</v>
      </c>
      <c r="M92" s="417">
        <v>4</v>
      </c>
      <c r="N92" s="417">
        <v>6</v>
      </c>
      <c r="O92" s="820">
        <f t="shared" si="17"/>
        <v>46</v>
      </c>
      <c r="P92" s="418">
        <f>IF(F92&gt;$F$302*2,$F$302*2,F92) + IF(G92&gt;$G$302*2,$G$302*2,G92) + IF(H92&gt;$H$302*2,$H$302*2,H92) + IF(I92&gt;$I$302*2,$I$302*2,I92) + IF(J92&gt;$J$302*2,$J$302*2,J92) + IF(K92&gt;$K$302*2,$K$302*2,K92) + IF(L92&gt;$L$302*2,$L$302*2,L92) + IF(M92&gt;$M$302*2,$M$302*2,M92) + IF(N92&gt;$N$302*2,$N$302*2,N92)</f>
        <v>46</v>
      </c>
      <c r="Q92" s="160"/>
      <c r="R92" s="160"/>
      <c r="S92" s="160"/>
      <c r="T92" s="160"/>
      <c r="U92" s="160"/>
      <c r="V92" s="161"/>
      <c r="W92" s="623"/>
    </row>
    <row r="93" spans="1:23" ht="15" x14ac:dyDescent="0.25">
      <c r="A93" s="430" t="s">
        <v>39</v>
      </c>
      <c r="B93" s="581">
        <v>43255</v>
      </c>
      <c r="C93" s="827">
        <v>7</v>
      </c>
      <c r="D93" s="827" t="str">
        <f t="shared" si="12"/>
        <v>Trachsel, Jay7</v>
      </c>
      <c r="E93" s="827">
        <v>0</v>
      </c>
      <c r="F93" s="582">
        <v>3</v>
      </c>
      <c r="G93" s="582">
        <v>6</v>
      </c>
      <c r="H93" s="582">
        <v>4</v>
      </c>
      <c r="I93" s="582">
        <v>4</v>
      </c>
      <c r="J93" s="582">
        <v>4</v>
      </c>
      <c r="K93" s="582">
        <v>4</v>
      </c>
      <c r="L93" s="582">
        <v>3</v>
      </c>
      <c r="M93" s="582">
        <v>5</v>
      </c>
      <c r="N93" s="582">
        <v>7</v>
      </c>
      <c r="O93" s="827">
        <f t="shared" si="13"/>
        <v>40</v>
      </c>
      <c r="P93" s="425">
        <f>IF(F93&gt;$F$302*2,$F$302*2,F93) + IF(G93&gt;$G$302*2,$G$302*2,G93) + IF(H93&gt;$H$302*2,$H$302*2,H93) + IF(I93&gt;$I$302*2,$I$302*2,I93) + IF(J93&gt;$J$302*2,$J$302*2,J93) + IF(K93&gt;$K$302*2,$K$302*2,K93) + IF(L93&gt;$L$302*2,$L$302*2,L93) + IF(M93&gt;$M$302*2,$M$302*2,M93) + IF(N93&gt;$N$302*2,$N$302*2,N93)</f>
        <v>40</v>
      </c>
      <c r="Q93" s="426">
        <v>2</v>
      </c>
      <c r="R93" s="426">
        <v>2</v>
      </c>
      <c r="S93" s="426">
        <v>2</v>
      </c>
      <c r="T93" s="426">
        <v>4</v>
      </c>
      <c r="U93" s="426"/>
      <c r="V93" s="427"/>
      <c r="W93" s="623"/>
    </row>
    <row r="94" spans="1:23" ht="15" x14ac:dyDescent="0.25">
      <c r="A94" s="409" t="s">
        <v>507</v>
      </c>
      <c r="B94" s="216">
        <v>43262</v>
      </c>
      <c r="C94" s="826">
        <v>6</v>
      </c>
      <c r="D94" s="826" t="str">
        <f t="shared" si="12"/>
        <v>Lotter, Shawn6</v>
      </c>
      <c r="E94" s="826">
        <v>-1</v>
      </c>
      <c r="F94" s="276">
        <v>6</v>
      </c>
      <c r="G94" s="276">
        <v>4</v>
      </c>
      <c r="H94" s="276">
        <v>4</v>
      </c>
      <c r="I94" s="276">
        <v>4</v>
      </c>
      <c r="J94" s="276">
        <v>5</v>
      </c>
      <c r="K94" s="276">
        <v>5</v>
      </c>
      <c r="L94" s="276">
        <v>5</v>
      </c>
      <c r="M94" s="276">
        <v>5</v>
      </c>
      <c r="N94" s="276">
        <v>8</v>
      </c>
      <c r="O94" s="826">
        <f t="shared" si="13"/>
        <v>46</v>
      </c>
      <c r="P94" s="162">
        <f>IF(F94&gt;$F$302*2,$F$302*2,F94) + IF(G94&gt;$G$302*2,$G$302*2,G94) + IF(H94&gt;$H$302*2,$H$302*2,H94) + IF(I94&gt;$I$302*2,$I$302*2,I94) + IF(J94&gt;$J$302*2,$J$302*2,J94) + IF(K94&gt;$K$302*2,$K$302*2,K94) + IF(L94&gt;$L$302*2,$L$302*2,L94) + IF(M94&gt;$M$302*2,$M$302*2,M94) + IF(N94&gt;$N$302*2,$N$302*2,N94)</f>
        <v>46</v>
      </c>
      <c r="Q94" s="70"/>
      <c r="R94" s="70"/>
      <c r="S94" s="70"/>
      <c r="T94" s="70"/>
      <c r="U94" s="70"/>
      <c r="V94" s="71"/>
      <c r="W94" s="623" t="s">
        <v>549</v>
      </c>
    </row>
    <row r="95" spans="1:23" ht="15" x14ac:dyDescent="0.25">
      <c r="A95" s="409" t="s">
        <v>130</v>
      </c>
      <c r="B95" s="216">
        <v>43262</v>
      </c>
      <c r="C95" s="830">
        <v>7</v>
      </c>
      <c r="D95" s="830" t="str">
        <f t="shared" ref="D95" si="18">A95&amp;C95</f>
        <v>Angelosanto, Nick7</v>
      </c>
      <c r="E95" s="830">
        <v>-2</v>
      </c>
      <c r="F95" s="276">
        <v>5</v>
      </c>
      <c r="G95" s="276">
        <v>5</v>
      </c>
      <c r="H95" s="276">
        <v>3</v>
      </c>
      <c r="I95" s="276">
        <v>5</v>
      </c>
      <c r="J95" s="276">
        <v>5</v>
      </c>
      <c r="K95" s="276">
        <v>5</v>
      </c>
      <c r="L95" s="276">
        <v>4</v>
      </c>
      <c r="M95" s="276">
        <v>5</v>
      </c>
      <c r="N95" s="276">
        <v>8</v>
      </c>
      <c r="O95" s="830">
        <f t="shared" ref="O95" si="19">SUM(F95:N95)</f>
        <v>45</v>
      </c>
      <c r="P95" s="162">
        <f>IF(F95&gt;$F$302*2,$F$302*2,F95) + IF(G95&gt;$G$302*2,$G$302*2,G95) + IF(H95&gt;$H$302*2,$H$302*2,H95) + IF(I95&gt;$I$302*2,$I$302*2,I95) + IF(J95&gt;$J$302*2,$J$302*2,J95) + IF(K95&gt;$K$302*2,$K$302*2,K95) + IF(L95&gt;$L$302*2,$L$302*2,L95) + IF(M95&gt;$M$302*2,$M$302*2,M95) + IF(N95&gt;$N$302*2,$N$302*2,N95)</f>
        <v>45</v>
      </c>
      <c r="Q95" s="70"/>
      <c r="R95" s="70"/>
      <c r="S95" s="70"/>
      <c r="T95" s="70"/>
      <c r="U95" s="70"/>
      <c r="V95" s="71"/>
      <c r="W95" s="623"/>
    </row>
    <row r="96" spans="1:23" ht="15" x14ac:dyDescent="0.25">
      <c r="A96" s="409" t="s">
        <v>511</v>
      </c>
      <c r="B96" s="216">
        <v>43262</v>
      </c>
      <c r="C96" s="826">
        <v>7</v>
      </c>
      <c r="D96" s="826" t="str">
        <f t="shared" si="12"/>
        <v>Demick, Chris7</v>
      </c>
      <c r="E96" s="826">
        <v>1</v>
      </c>
      <c r="F96" s="276">
        <v>5</v>
      </c>
      <c r="G96" s="276">
        <v>4</v>
      </c>
      <c r="H96" s="276">
        <v>3</v>
      </c>
      <c r="I96" s="276">
        <v>3</v>
      </c>
      <c r="J96" s="276">
        <v>4</v>
      </c>
      <c r="K96" s="276">
        <v>5</v>
      </c>
      <c r="L96" s="276">
        <v>4</v>
      </c>
      <c r="M96" s="276">
        <v>7</v>
      </c>
      <c r="N96" s="276">
        <v>5</v>
      </c>
      <c r="O96" s="826">
        <f t="shared" si="13"/>
        <v>40</v>
      </c>
      <c r="P96" s="162">
        <f>IF(F96&gt;$F$302*2,$F$302*2,F96) + IF(G96&gt;$G$302*2,$G$302*2,G96) + IF(H96&gt;$H$302*2,$H$302*2,H96) + IF(I96&gt;$I$302*2,$I$302*2,I96) + IF(J96&gt;$J$302*2,$J$302*2,J96) + IF(K96&gt;$K$302*2,$K$302*2,K96) + IF(L96&gt;$L$302*2,$L$302*2,L96) + IF(M96&gt;$M$302*2,$M$302*2,M96) + IF(N96&gt;$N$302*2,$N$302*2,N96)</f>
        <v>40</v>
      </c>
      <c r="Q96" s="70">
        <v>2</v>
      </c>
      <c r="R96" s="70">
        <v>2</v>
      </c>
      <c r="S96" s="70">
        <v>2</v>
      </c>
      <c r="T96" s="70">
        <v>9</v>
      </c>
      <c r="U96" s="70"/>
      <c r="V96" s="71">
        <v>11</v>
      </c>
      <c r="W96" s="623"/>
    </row>
    <row r="97" spans="1:23" ht="15" x14ac:dyDescent="0.25">
      <c r="A97" s="409" t="s">
        <v>129</v>
      </c>
      <c r="B97" s="216">
        <v>43262</v>
      </c>
      <c r="C97" s="826">
        <v>7</v>
      </c>
      <c r="D97" s="826" t="str">
        <f t="shared" si="12"/>
        <v>Horst, Dale7</v>
      </c>
      <c r="E97" s="826">
        <v>1</v>
      </c>
      <c r="F97" s="276">
        <v>6</v>
      </c>
      <c r="G97" s="276">
        <v>6</v>
      </c>
      <c r="H97" s="276">
        <v>5</v>
      </c>
      <c r="I97" s="276">
        <v>6</v>
      </c>
      <c r="J97" s="276">
        <v>5</v>
      </c>
      <c r="K97" s="276">
        <v>6</v>
      </c>
      <c r="L97" s="276">
        <v>5</v>
      </c>
      <c r="M97" s="276">
        <v>5</v>
      </c>
      <c r="N97" s="276">
        <v>6</v>
      </c>
      <c r="O97" s="826">
        <f t="shared" si="13"/>
        <v>50</v>
      </c>
      <c r="P97" s="162">
        <f>IF(F97&gt;$F$302*2,$F$302*2,F97) + IF(G97&gt;$G$302*2,$G$302*2,G97) + IF(H97&gt;$H$302*2,$H$302*2,H97) + IF(I97&gt;$I$302*2,$I$302*2,I97) + IF(J97&gt;$J$302*2,$J$302*2,J97) + IF(K97&gt;$K$302*2,$K$302*2,K97) + IF(L97&gt;$L$302*2,$L$302*2,L97) + IF(M97&gt;$M$302*2,$M$302*2,M97) + IF(N97&gt;$N$302*2,$N$302*2,N97)</f>
        <v>50</v>
      </c>
      <c r="Q97" s="70">
        <v>2</v>
      </c>
      <c r="R97" s="70">
        <v>2</v>
      </c>
      <c r="S97" s="70">
        <v>2</v>
      </c>
      <c r="T97" s="70"/>
      <c r="U97" s="70"/>
      <c r="V97" s="71"/>
      <c r="W97" s="623"/>
    </row>
    <row r="98" spans="1:23" ht="15" x14ac:dyDescent="0.25">
      <c r="A98" s="409" t="s">
        <v>521</v>
      </c>
      <c r="B98" s="216">
        <v>43262</v>
      </c>
      <c r="C98" s="826">
        <v>7</v>
      </c>
      <c r="D98" s="826" t="str">
        <f t="shared" si="12"/>
        <v>Whitefoot, Jerry7</v>
      </c>
      <c r="E98" s="826">
        <v>1</v>
      </c>
      <c r="F98" s="276">
        <v>6</v>
      </c>
      <c r="G98" s="276">
        <v>5</v>
      </c>
      <c r="H98" s="276">
        <v>4</v>
      </c>
      <c r="I98" s="276">
        <v>5</v>
      </c>
      <c r="J98" s="276">
        <v>5</v>
      </c>
      <c r="K98" s="276">
        <v>5</v>
      </c>
      <c r="L98" s="276">
        <v>4</v>
      </c>
      <c r="M98" s="276">
        <v>5</v>
      </c>
      <c r="N98" s="276">
        <v>7</v>
      </c>
      <c r="O98" s="826">
        <f t="shared" si="13"/>
        <v>46</v>
      </c>
      <c r="P98" s="162">
        <f>IF(F98&gt;$F$302*2,$F$302*2,F98) + IF(G98&gt;$G$302*2,$G$302*2,G98) + IF(H98&gt;$H$302*2,$H$302*2,H98) + IF(I98&gt;$I$302*2,$I$302*2,I98) + IF(J98&gt;$J$302*2,$J$302*2,J98) + IF(K98&gt;$K$302*2,$K$302*2,K98) + IF(L98&gt;$L$302*2,$L$302*2,L98) + IF(M98&gt;$M$302*2,$M$302*2,M98) + IF(N98&gt;$N$302*2,$N$302*2,N98)</f>
        <v>46</v>
      </c>
      <c r="Q98" s="70">
        <v>2</v>
      </c>
      <c r="R98" s="70">
        <v>2</v>
      </c>
      <c r="S98" s="70">
        <v>2</v>
      </c>
      <c r="T98" s="70"/>
      <c r="U98" s="70"/>
      <c r="V98" s="71">
        <v>7</v>
      </c>
      <c r="W98" s="623"/>
    </row>
    <row r="99" spans="1:23" ht="15" x14ac:dyDescent="0.25">
      <c r="A99" s="409" t="s">
        <v>34</v>
      </c>
      <c r="B99" s="216">
        <v>43262</v>
      </c>
      <c r="C99" s="826">
        <v>7</v>
      </c>
      <c r="D99" s="826" t="str">
        <f t="shared" si="12"/>
        <v>Lewandowski, Mike7</v>
      </c>
      <c r="E99" s="826">
        <v>2</v>
      </c>
      <c r="F99" s="276">
        <v>7</v>
      </c>
      <c r="G99" s="276">
        <v>6</v>
      </c>
      <c r="H99" s="276">
        <v>4</v>
      </c>
      <c r="I99" s="276">
        <v>7</v>
      </c>
      <c r="J99" s="276">
        <v>6</v>
      </c>
      <c r="K99" s="276">
        <v>5</v>
      </c>
      <c r="L99" s="276">
        <v>4</v>
      </c>
      <c r="M99" s="276">
        <v>5</v>
      </c>
      <c r="N99" s="276">
        <v>7</v>
      </c>
      <c r="O99" s="826">
        <f t="shared" si="13"/>
        <v>51</v>
      </c>
      <c r="P99" s="162">
        <f>IF(F99&gt;$F$302*2,$F$302*2,F99) + IF(G99&gt;$G$302*2,$G$302*2,G99) + IF(H99&gt;$H$302*2,$H$302*2,H99) + IF(I99&gt;$I$302*2,$I$302*2,I99) + IF(J99&gt;$J$302*2,$J$302*2,J99) + IF(K99&gt;$K$302*2,$K$302*2,K99) + IF(L99&gt;$L$302*2,$L$302*2,L99) + IF(M99&gt;$M$302*2,$M$302*2,M99) + IF(N99&gt;$N$302*2,$N$302*2,N99)</f>
        <v>51</v>
      </c>
      <c r="Q99" s="70">
        <v>2</v>
      </c>
      <c r="R99" s="70">
        <v>2</v>
      </c>
      <c r="S99" s="70">
        <v>2</v>
      </c>
      <c r="T99" s="70"/>
      <c r="U99" s="70"/>
      <c r="V99" s="71"/>
      <c r="W99" s="623"/>
    </row>
    <row r="100" spans="1:23" ht="15" x14ac:dyDescent="0.25">
      <c r="A100" s="409" t="s">
        <v>507</v>
      </c>
      <c r="B100" s="216">
        <v>43262</v>
      </c>
      <c r="C100" s="826">
        <v>7</v>
      </c>
      <c r="D100" s="826" t="str">
        <f t="shared" si="12"/>
        <v>Lotter, Shawn7</v>
      </c>
      <c r="E100" s="826">
        <v>2</v>
      </c>
      <c r="F100" s="276">
        <v>5</v>
      </c>
      <c r="G100" s="276">
        <v>5</v>
      </c>
      <c r="H100" s="276">
        <v>4</v>
      </c>
      <c r="I100" s="276">
        <v>6</v>
      </c>
      <c r="J100" s="276">
        <v>6</v>
      </c>
      <c r="K100" s="276">
        <v>7</v>
      </c>
      <c r="L100" s="276">
        <v>3</v>
      </c>
      <c r="M100" s="276">
        <v>7</v>
      </c>
      <c r="N100" s="276">
        <v>6</v>
      </c>
      <c r="O100" s="826">
        <f t="shared" si="13"/>
        <v>49</v>
      </c>
      <c r="P100" s="162">
        <f>IF(F100&gt;$F$302*2,$F$302*2,F100) + IF(G100&gt;$G$302*2,$G$302*2,G100) + IF(H100&gt;$H$302*2,$H$302*2,H100) + IF(I100&gt;$I$302*2,$I$302*2,I100) + IF(J100&gt;$J$302*2,$J$302*2,J100) + IF(K100&gt;$K$302*2,$K$302*2,K100) + IF(L100&gt;$L$302*2,$L$302*2,L100) + IF(M100&gt;$M$302*2,$M$302*2,M100) + IF(N100&gt;$N$302*2,$N$302*2,N100)</f>
        <v>49</v>
      </c>
      <c r="Q100" s="70">
        <v>2</v>
      </c>
      <c r="R100" s="70">
        <v>2</v>
      </c>
      <c r="S100" s="70">
        <v>2</v>
      </c>
      <c r="T100" s="70"/>
      <c r="U100" s="70"/>
      <c r="V100" s="71"/>
      <c r="W100" s="623"/>
    </row>
    <row r="101" spans="1:23" ht="15" x14ac:dyDescent="0.25">
      <c r="A101" s="409" t="s">
        <v>29</v>
      </c>
      <c r="B101" s="216">
        <v>43262</v>
      </c>
      <c r="C101" s="826">
        <v>7</v>
      </c>
      <c r="D101" s="826" t="str">
        <f t="shared" si="12"/>
        <v>Burke, David7</v>
      </c>
      <c r="E101" s="826">
        <v>2</v>
      </c>
      <c r="F101" s="276">
        <v>8</v>
      </c>
      <c r="G101" s="276">
        <v>5</v>
      </c>
      <c r="H101" s="276">
        <v>4</v>
      </c>
      <c r="I101" s="276">
        <v>6</v>
      </c>
      <c r="J101" s="276">
        <v>6</v>
      </c>
      <c r="K101" s="276">
        <v>5</v>
      </c>
      <c r="L101" s="276">
        <v>3</v>
      </c>
      <c r="M101" s="276">
        <v>5</v>
      </c>
      <c r="N101" s="276">
        <v>4</v>
      </c>
      <c r="O101" s="826">
        <f t="shared" si="13"/>
        <v>46</v>
      </c>
      <c r="P101" s="162">
        <f>IF(F101&gt;$F$302*2,$F$302*2,F101) + IF(G101&gt;$G$302*2,$G$302*2,G101) + IF(H101&gt;$H$302*2,$H$302*2,H101) + IF(I101&gt;$I$302*2,$I$302*2,I101) + IF(J101&gt;$J$302*2,$J$302*2,J101) + IF(K101&gt;$K$302*2,$K$302*2,K101) + IF(L101&gt;$L$302*2,$L$302*2,L101) + IF(M101&gt;$M$302*2,$M$302*2,M101) + IF(N101&gt;$N$302*2,$N$302*2,N101)</f>
        <v>46</v>
      </c>
      <c r="Q101" s="70">
        <v>2</v>
      </c>
      <c r="R101" s="70">
        <v>2</v>
      </c>
      <c r="S101" s="70">
        <v>2</v>
      </c>
      <c r="T101" s="70"/>
      <c r="U101" s="70"/>
      <c r="V101" s="71"/>
      <c r="W101" s="623"/>
    </row>
    <row r="102" spans="1:23" ht="15" x14ac:dyDescent="0.25">
      <c r="A102" s="409" t="s">
        <v>40</v>
      </c>
      <c r="B102" s="216">
        <v>43262</v>
      </c>
      <c r="C102" s="826">
        <v>7</v>
      </c>
      <c r="D102" s="826" t="str">
        <f t="shared" si="12"/>
        <v>Trachsel, Mike7</v>
      </c>
      <c r="E102" s="826">
        <v>2</v>
      </c>
      <c r="F102" s="276">
        <v>4</v>
      </c>
      <c r="G102" s="276">
        <v>5</v>
      </c>
      <c r="H102" s="276">
        <v>4</v>
      </c>
      <c r="I102" s="276">
        <v>4</v>
      </c>
      <c r="J102" s="276">
        <v>5</v>
      </c>
      <c r="K102" s="276">
        <v>4</v>
      </c>
      <c r="L102" s="276">
        <v>3</v>
      </c>
      <c r="M102" s="276">
        <v>4</v>
      </c>
      <c r="N102" s="276">
        <v>4</v>
      </c>
      <c r="O102" s="826">
        <f t="shared" si="13"/>
        <v>37</v>
      </c>
      <c r="P102" s="162">
        <f>IF(F102&gt;$F$302*2,$F$302*2,F102) + IF(G102&gt;$G$302*2,$G$302*2,G102) + IF(H102&gt;$H$302*2,$H$302*2,H102) + IF(I102&gt;$I$302*2,$I$302*2,I102) + IF(J102&gt;$J$302*2,$J$302*2,J102) + IF(K102&gt;$K$302*2,$K$302*2,K102) + IF(L102&gt;$L$302*2,$L$302*2,L102) + IF(M102&gt;$M$302*2,$M$302*2,M102) + IF(N102&gt;$N$302*2,$N$302*2,N102)</f>
        <v>37</v>
      </c>
      <c r="Q102" s="70">
        <v>2</v>
      </c>
      <c r="R102" s="70">
        <v>2</v>
      </c>
      <c r="S102" s="70">
        <v>2</v>
      </c>
      <c r="T102" s="70">
        <v>5</v>
      </c>
      <c r="U102" s="70">
        <v>9</v>
      </c>
      <c r="V102" s="71"/>
      <c r="W102" s="623" t="s">
        <v>561</v>
      </c>
    </row>
    <row r="103" spans="1:23" ht="15" x14ac:dyDescent="0.25">
      <c r="A103" s="409" t="s">
        <v>41</v>
      </c>
      <c r="B103" s="216">
        <v>43262</v>
      </c>
      <c r="C103" s="826">
        <v>7</v>
      </c>
      <c r="D103" s="826" t="str">
        <f t="shared" si="12"/>
        <v>Trachsel, Steve7</v>
      </c>
      <c r="E103" s="826">
        <v>2</v>
      </c>
      <c r="F103" s="276">
        <v>6</v>
      </c>
      <c r="G103" s="276">
        <v>4</v>
      </c>
      <c r="H103" s="276">
        <v>4</v>
      </c>
      <c r="I103" s="276">
        <v>5</v>
      </c>
      <c r="J103" s="276">
        <v>8</v>
      </c>
      <c r="K103" s="276">
        <v>8</v>
      </c>
      <c r="L103" s="276">
        <v>4</v>
      </c>
      <c r="M103" s="276">
        <v>7</v>
      </c>
      <c r="N103" s="276">
        <v>6</v>
      </c>
      <c r="O103" s="826">
        <f t="shared" si="13"/>
        <v>52</v>
      </c>
      <c r="P103" s="162">
        <f>IF(F103&gt;$F$302*2,$F$302*2,F103) + IF(G103&gt;$G$302*2,$G$302*2,G103) + IF(H103&gt;$H$302*2,$H$302*2,H103) + IF(I103&gt;$I$302*2,$I$302*2,I103) + IF(J103&gt;$J$302*2,$J$302*2,J103) + IF(K103&gt;$K$302*2,$K$302*2,K103) + IF(L103&gt;$L$302*2,$L$302*2,L103) + IF(M103&gt;$M$302*2,$M$302*2,M103) + IF(N103&gt;$N$302*2,$N$302*2,N103)</f>
        <v>52</v>
      </c>
      <c r="Q103" s="70">
        <v>2</v>
      </c>
      <c r="R103" s="70">
        <v>2</v>
      </c>
      <c r="S103" s="70">
        <v>2</v>
      </c>
      <c r="T103" s="70"/>
      <c r="U103" s="70"/>
      <c r="V103" s="71"/>
      <c r="W103" s="623"/>
    </row>
    <row r="104" spans="1:23" ht="15.75" thickBot="1" x14ac:dyDescent="0.3">
      <c r="A104" s="583" t="s">
        <v>38</v>
      </c>
      <c r="B104" s="217">
        <v>43262</v>
      </c>
      <c r="C104" s="825">
        <v>7</v>
      </c>
      <c r="D104" s="825" t="str">
        <f t="shared" ref="D104" si="20">A104&amp;C104</f>
        <v>Trachsel, Brian7</v>
      </c>
      <c r="E104" s="825">
        <v>-2</v>
      </c>
      <c r="F104" s="417">
        <v>5</v>
      </c>
      <c r="G104" s="417">
        <v>6</v>
      </c>
      <c r="H104" s="417">
        <v>4</v>
      </c>
      <c r="I104" s="417">
        <v>5</v>
      </c>
      <c r="J104" s="417">
        <v>5</v>
      </c>
      <c r="K104" s="417">
        <v>6</v>
      </c>
      <c r="L104" s="417">
        <v>4</v>
      </c>
      <c r="M104" s="417">
        <v>5</v>
      </c>
      <c r="N104" s="417">
        <v>6</v>
      </c>
      <c r="O104" s="825">
        <f t="shared" ref="O104" si="21">SUM(F104:N104)</f>
        <v>46</v>
      </c>
      <c r="P104" s="418">
        <f>IF(F104&gt;$F$302*2,$F$302*2,F104) + IF(G104&gt;$G$302*2,$G$302*2,G104) + IF(H104&gt;$H$302*2,$H$302*2,H104) + IF(I104&gt;$I$302*2,$I$302*2,I104) + IF(J104&gt;$J$302*2,$J$302*2,J104) + IF(K104&gt;$K$302*2,$K$302*2,K104) + IF(L104&gt;$L$302*2,$L$302*2,L104) + IF(M104&gt;$M$302*2,$M$302*2,M104) + IF(N104&gt;$N$302*2,$N$302*2,N104)</f>
        <v>46</v>
      </c>
      <c r="Q104" s="160">
        <v>2</v>
      </c>
      <c r="R104" s="160">
        <v>2</v>
      </c>
      <c r="S104" s="160">
        <v>2</v>
      </c>
      <c r="T104" s="160"/>
      <c r="U104" s="160"/>
      <c r="V104" s="161"/>
      <c r="W104" s="623" t="s">
        <v>562</v>
      </c>
    </row>
    <row r="105" spans="1:23" ht="15" x14ac:dyDescent="0.25">
      <c r="A105" s="430" t="s">
        <v>130</v>
      </c>
      <c r="B105" s="581">
        <v>43269</v>
      </c>
      <c r="C105" s="827">
        <v>8</v>
      </c>
      <c r="D105" s="827" t="str">
        <f t="shared" si="12"/>
        <v>Angelosanto, Nick8</v>
      </c>
      <c r="E105" s="827">
        <v>-1</v>
      </c>
      <c r="F105" s="582">
        <v>4</v>
      </c>
      <c r="G105" s="582">
        <v>5</v>
      </c>
      <c r="H105" s="582">
        <v>4</v>
      </c>
      <c r="I105" s="582">
        <v>6</v>
      </c>
      <c r="J105" s="582">
        <v>7</v>
      </c>
      <c r="K105" s="582">
        <v>6</v>
      </c>
      <c r="L105" s="582">
        <v>5</v>
      </c>
      <c r="M105" s="582">
        <v>4</v>
      </c>
      <c r="N105" s="582">
        <v>6</v>
      </c>
      <c r="O105" s="827">
        <f t="shared" si="13"/>
        <v>47</v>
      </c>
      <c r="P105" s="425">
        <f>IF(F105&gt;$F$302*2,$F$302*2,F105) + IF(G105&gt;$G$302*2,$G$302*2,G105) + IF(H105&gt;$H$302*2,$H$302*2,H105) + IF(I105&gt;$I$302*2,$I$302*2,I105) + IF(J105&gt;$J$302*2,$J$302*2,J105) + IF(K105&gt;$K$302*2,$K$302*2,K105) + IF(L105&gt;$L$302*2,$L$302*2,L105) + IF(M105&gt;$M$302*2,$M$302*2,M105) + IF(N105&gt;$N$302*2,$N$302*2,N105)</f>
        <v>47</v>
      </c>
      <c r="Q105" s="426">
        <v>2</v>
      </c>
      <c r="R105" s="426">
        <v>2</v>
      </c>
      <c r="S105" s="426">
        <v>2</v>
      </c>
      <c r="T105" s="426"/>
      <c r="U105" s="426"/>
      <c r="V105" s="427"/>
    </row>
    <row r="106" spans="1:23" ht="15" x14ac:dyDescent="0.25">
      <c r="A106" s="409" t="s">
        <v>29</v>
      </c>
      <c r="B106" s="216">
        <v>43266</v>
      </c>
      <c r="C106" s="826">
        <v>8</v>
      </c>
      <c r="D106" s="826" t="str">
        <f t="shared" ref="D106:D151" si="22">A106&amp;C106</f>
        <v>Burke, David8</v>
      </c>
      <c r="E106" s="826">
        <v>-2</v>
      </c>
      <c r="F106" s="276">
        <v>5</v>
      </c>
      <c r="G106" s="276">
        <v>6</v>
      </c>
      <c r="H106" s="276">
        <v>5</v>
      </c>
      <c r="I106" s="276">
        <v>3</v>
      </c>
      <c r="J106" s="276">
        <v>6</v>
      </c>
      <c r="K106" s="276">
        <v>5</v>
      </c>
      <c r="L106" s="276">
        <v>5</v>
      </c>
      <c r="M106" s="276">
        <v>4</v>
      </c>
      <c r="N106" s="276">
        <v>5</v>
      </c>
      <c r="O106" s="826">
        <f t="shared" ref="O106:O151" si="23">SUM(F106:N106)</f>
        <v>44</v>
      </c>
      <c r="P106" s="162">
        <f>IF(F106&gt;$F$302*2,$F$302*2,F106) + IF(G106&gt;$G$302*2,$G$302*2,G106) + IF(H106&gt;$H$302*2,$H$302*2,H106) + IF(I106&gt;$I$302*2,$I$302*2,I106) + IF(J106&gt;$J$302*2,$J$302*2,J106) + IF(K106&gt;$K$302*2,$K$302*2,K106) + IF(L106&gt;$L$302*2,$L$302*2,L106) + IF(M106&gt;$M$302*2,$M$302*2,M106) + IF(N106&gt;$N$302*2,$N$302*2,N106)</f>
        <v>44</v>
      </c>
      <c r="Q106" s="70">
        <v>2</v>
      </c>
      <c r="R106" s="70"/>
      <c r="S106" s="70">
        <v>2</v>
      </c>
      <c r="T106" s="70">
        <v>11</v>
      </c>
      <c r="U106" s="70"/>
      <c r="V106" s="71"/>
    </row>
    <row r="107" spans="1:23" ht="15" x14ac:dyDescent="0.25">
      <c r="A107" s="409" t="s">
        <v>129</v>
      </c>
      <c r="B107" s="216">
        <v>43269</v>
      </c>
      <c r="C107" s="826">
        <v>8</v>
      </c>
      <c r="D107" s="826" t="str">
        <f t="shared" si="22"/>
        <v>Horst, Dale8</v>
      </c>
      <c r="E107" s="826">
        <v>1</v>
      </c>
      <c r="F107" s="276">
        <v>7</v>
      </c>
      <c r="G107" s="276">
        <v>6</v>
      </c>
      <c r="H107" s="276">
        <v>4</v>
      </c>
      <c r="I107" s="276">
        <v>6</v>
      </c>
      <c r="J107" s="276">
        <v>4</v>
      </c>
      <c r="K107" s="276">
        <v>6</v>
      </c>
      <c r="L107" s="276">
        <v>4</v>
      </c>
      <c r="M107" s="276">
        <v>6</v>
      </c>
      <c r="N107" s="276">
        <v>7</v>
      </c>
      <c r="O107" s="826">
        <f t="shared" si="23"/>
        <v>50</v>
      </c>
      <c r="P107" s="162">
        <f>IF(F107&gt;$F$302*2,$F$302*2,F107) + IF(G107&gt;$G$302*2,$G$302*2,G107) + IF(H107&gt;$H$302*2,$H$302*2,H107) + IF(I107&gt;$I$302*2,$I$302*2,I107) + IF(J107&gt;$J$302*2,$J$302*2,J107) + IF(K107&gt;$K$302*2,$K$302*2,K107) + IF(L107&gt;$L$302*2,$L$302*2,L107) + IF(M107&gt;$M$302*2,$M$302*2,M107) + IF(N107&gt;$N$302*2,$N$302*2,N107)</f>
        <v>50</v>
      </c>
      <c r="Q107" s="70">
        <v>2</v>
      </c>
      <c r="R107" s="70">
        <v>2</v>
      </c>
      <c r="S107" s="70">
        <v>2</v>
      </c>
      <c r="T107" s="70"/>
      <c r="U107" s="70"/>
      <c r="V107" s="71"/>
    </row>
    <row r="108" spans="1:23" ht="15" x14ac:dyDescent="0.25">
      <c r="A108" s="409" t="s">
        <v>511</v>
      </c>
      <c r="B108" s="216">
        <v>43269</v>
      </c>
      <c r="C108" s="826">
        <v>8</v>
      </c>
      <c r="D108" s="826" t="str">
        <f t="shared" si="22"/>
        <v>Demick, Chris8</v>
      </c>
      <c r="E108" s="826">
        <v>1</v>
      </c>
      <c r="F108" s="276">
        <v>6</v>
      </c>
      <c r="G108" s="276">
        <v>5</v>
      </c>
      <c r="H108" s="276">
        <v>5</v>
      </c>
      <c r="I108" s="276">
        <v>4</v>
      </c>
      <c r="J108" s="276">
        <v>4</v>
      </c>
      <c r="K108" s="276">
        <v>6</v>
      </c>
      <c r="L108" s="276">
        <v>4</v>
      </c>
      <c r="M108" s="276">
        <v>6</v>
      </c>
      <c r="N108" s="276">
        <v>5</v>
      </c>
      <c r="O108" s="826">
        <f t="shared" si="23"/>
        <v>45</v>
      </c>
      <c r="P108" s="162">
        <f>IF(F108&gt;$F$302*2,$F$302*2,F108) + IF(G108&gt;$G$302*2,$G$302*2,G108) + IF(H108&gt;$H$302*2,$H$302*2,H108) + IF(I108&gt;$I$302*2,$I$302*2,I108) + IF(J108&gt;$J$302*2,$J$302*2,J108) + IF(K108&gt;$K$302*2,$K$302*2,K108) + IF(L108&gt;$L$302*2,$L$302*2,L108) + IF(M108&gt;$M$302*2,$M$302*2,M108) + IF(N108&gt;$N$302*2,$N$302*2,N108)</f>
        <v>45</v>
      </c>
      <c r="Q108" s="70">
        <v>2</v>
      </c>
      <c r="R108" s="70">
        <v>2</v>
      </c>
      <c r="S108" s="70">
        <v>2</v>
      </c>
      <c r="T108" s="70"/>
      <c r="U108" s="70"/>
      <c r="V108" s="71"/>
    </row>
    <row r="109" spans="1:23" ht="15" x14ac:dyDescent="0.25">
      <c r="A109" s="409" t="s">
        <v>38</v>
      </c>
      <c r="B109" s="216">
        <v>43269</v>
      </c>
      <c r="C109" s="826">
        <v>8</v>
      </c>
      <c r="D109" s="826" t="str">
        <f t="shared" si="22"/>
        <v>Trachsel, Brian8</v>
      </c>
      <c r="E109" s="826">
        <v>1</v>
      </c>
      <c r="F109" s="276">
        <v>7</v>
      </c>
      <c r="G109" s="276">
        <v>6</v>
      </c>
      <c r="H109" s="276">
        <v>5</v>
      </c>
      <c r="I109" s="276">
        <v>7</v>
      </c>
      <c r="J109" s="276">
        <v>7</v>
      </c>
      <c r="K109" s="276">
        <v>6</v>
      </c>
      <c r="L109" s="276">
        <v>3</v>
      </c>
      <c r="M109" s="276">
        <v>4</v>
      </c>
      <c r="N109" s="276">
        <v>7</v>
      </c>
      <c r="O109" s="826">
        <f t="shared" si="23"/>
        <v>52</v>
      </c>
      <c r="P109" s="162">
        <f>IF(F109&gt;$F$302*2,$F$302*2,F109) + IF(G109&gt;$G$302*2,$G$302*2,G109) + IF(H109&gt;$H$302*2,$H$302*2,H109) + IF(I109&gt;$I$302*2,$I$302*2,I109) + IF(J109&gt;$J$302*2,$J$302*2,J109) + IF(K109&gt;$K$302*2,$K$302*2,K109) + IF(L109&gt;$L$302*2,$L$302*2,L109) + IF(M109&gt;$M$302*2,$M$302*2,M109) + IF(N109&gt;$N$302*2,$N$302*2,N109)</f>
        <v>52</v>
      </c>
      <c r="Q109" s="70">
        <v>2</v>
      </c>
      <c r="R109" s="70">
        <v>2</v>
      </c>
      <c r="S109" s="70">
        <v>2</v>
      </c>
      <c r="T109" s="70"/>
      <c r="U109" s="70"/>
      <c r="V109" s="71"/>
    </row>
    <row r="110" spans="1:23" ht="15" x14ac:dyDescent="0.25">
      <c r="A110" s="409" t="s">
        <v>47</v>
      </c>
      <c r="B110" s="216">
        <v>43269</v>
      </c>
      <c r="C110" s="826">
        <v>8</v>
      </c>
      <c r="D110" s="826" t="str">
        <f t="shared" si="22"/>
        <v>Trachsel, Jeff8</v>
      </c>
      <c r="E110" s="826">
        <v>1</v>
      </c>
      <c r="F110" s="276">
        <v>5</v>
      </c>
      <c r="G110" s="276">
        <v>6</v>
      </c>
      <c r="H110" s="276">
        <v>6</v>
      </c>
      <c r="I110" s="276">
        <v>5</v>
      </c>
      <c r="J110" s="276">
        <v>4</v>
      </c>
      <c r="K110" s="276">
        <v>6</v>
      </c>
      <c r="L110" s="276">
        <v>4</v>
      </c>
      <c r="M110" s="276">
        <v>5</v>
      </c>
      <c r="N110" s="276">
        <v>5</v>
      </c>
      <c r="O110" s="826">
        <f t="shared" si="23"/>
        <v>46</v>
      </c>
      <c r="P110" s="162">
        <f>IF(F110&gt;$F$302*2,$F$302*2,F110) + IF(G110&gt;$G$302*2,$G$302*2,G110) + IF(H110&gt;$H$302*2,$H$302*2,H110) + IF(I110&gt;$I$302*2,$I$302*2,I110) + IF(J110&gt;$J$302*2,$J$302*2,J110) + IF(K110&gt;$K$302*2,$K$302*2,K110) + IF(L110&gt;$L$302*2,$L$302*2,L110) + IF(M110&gt;$M$302*2,$M$302*2,M110) + IF(N110&gt;$N$302*2,$N$302*2,N110)</f>
        <v>46</v>
      </c>
      <c r="Q110" s="70">
        <v>2</v>
      </c>
      <c r="R110" s="70">
        <v>2</v>
      </c>
      <c r="S110" s="70">
        <v>2</v>
      </c>
      <c r="T110" s="70"/>
      <c r="U110" s="70"/>
      <c r="V110" s="71"/>
    </row>
    <row r="111" spans="1:23" ht="15" x14ac:dyDescent="0.25">
      <c r="A111" s="409" t="s">
        <v>34</v>
      </c>
      <c r="B111" s="216">
        <v>43269</v>
      </c>
      <c r="C111" s="826">
        <v>8</v>
      </c>
      <c r="D111" s="826" t="str">
        <f t="shared" si="22"/>
        <v>Lewandowski, Mike8</v>
      </c>
      <c r="E111" s="826">
        <v>2</v>
      </c>
      <c r="F111" s="276">
        <v>6</v>
      </c>
      <c r="G111" s="276">
        <v>5</v>
      </c>
      <c r="H111" s="276">
        <v>5</v>
      </c>
      <c r="I111" s="276">
        <v>4</v>
      </c>
      <c r="J111" s="276">
        <v>5</v>
      </c>
      <c r="K111" s="276">
        <v>4</v>
      </c>
      <c r="L111" s="276">
        <v>4</v>
      </c>
      <c r="M111" s="276">
        <v>5</v>
      </c>
      <c r="N111" s="276">
        <v>7</v>
      </c>
      <c r="O111" s="826">
        <f t="shared" si="23"/>
        <v>45</v>
      </c>
      <c r="P111" s="162">
        <f>IF(F111&gt;$F$302*2,$F$302*2,F111) + IF(G111&gt;$G$302*2,$G$302*2,G111) + IF(H111&gt;$H$302*2,$H$302*2,H111) + IF(I111&gt;$I$302*2,$I$302*2,I111) + IF(J111&gt;$J$302*2,$J$302*2,J111) + IF(K111&gt;$K$302*2,$K$302*2,K111) + IF(L111&gt;$L$302*2,$L$302*2,L111) + IF(M111&gt;$M$302*2,$M$302*2,M111) + IF(N111&gt;$N$302*2,$N$302*2,N111)</f>
        <v>45</v>
      </c>
      <c r="Q111" s="70">
        <v>2</v>
      </c>
      <c r="R111" s="70">
        <v>2</v>
      </c>
      <c r="S111" s="70">
        <v>2</v>
      </c>
      <c r="T111" s="70"/>
      <c r="U111" s="70">
        <v>10</v>
      </c>
      <c r="V111" s="71"/>
      <c r="W111" s="11" t="s">
        <v>515</v>
      </c>
    </row>
    <row r="112" spans="1:23" ht="15" x14ac:dyDescent="0.25">
      <c r="A112" s="409" t="s">
        <v>131</v>
      </c>
      <c r="B112" s="216">
        <v>43269</v>
      </c>
      <c r="C112" s="826">
        <v>8</v>
      </c>
      <c r="D112" s="826" t="str">
        <f t="shared" si="22"/>
        <v>O'Hare, Nathan8</v>
      </c>
      <c r="E112" s="826">
        <v>2</v>
      </c>
      <c r="F112" s="276">
        <v>4</v>
      </c>
      <c r="G112" s="276">
        <v>5</v>
      </c>
      <c r="H112" s="276">
        <v>4</v>
      </c>
      <c r="I112" s="276">
        <v>5</v>
      </c>
      <c r="J112" s="276">
        <v>6</v>
      </c>
      <c r="K112" s="276">
        <v>3</v>
      </c>
      <c r="L112" s="276">
        <v>3</v>
      </c>
      <c r="M112" s="276">
        <v>5</v>
      </c>
      <c r="N112" s="276">
        <v>5</v>
      </c>
      <c r="O112" s="826">
        <f t="shared" si="23"/>
        <v>40</v>
      </c>
      <c r="P112" s="162">
        <f>IF(F112&gt;$F$302*2,$F$302*2,F112) + IF(G112&gt;$G$302*2,$G$302*2,G112) + IF(H112&gt;$H$302*2,$H$302*2,H112) + IF(I112&gt;$I$302*2,$I$302*2,I112) + IF(J112&gt;$J$302*2,$J$302*2,J112) + IF(K112&gt;$K$302*2,$K$302*2,K112) + IF(L112&gt;$L$302*2,$L$302*2,L112) + IF(M112&gt;$M$302*2,$M$302*2,M112) + IF(N112&gt;$N$302*2,$N$302*2,N112)</f>
        <v>40</v>
      </c>
      <c r="Q112" s="70">
        <v>2</v>
      </c>
      <c r="R112" s="70">
        <v>3</v>
      </c>
      <c r="S112" s="70">
        <v>2</v>
      </c>
      <c r="T112" s="70">
        <v>11</v>
      </c>
      <c r="U112" s="70"/>
      <c r="V112" s="71">
        <v>13</v>
      </c>
    </row>
    <row r="113" spans="1:23" ht="15" x14ac:dyDescent="0.25">
      <c r="A113" s="409" t="s">
        <v>521</v>
      </c>
      <c r="B113" s="216">
        <v>43269</v>
      </c>
      <c r="C113" s="826">
        <v>8</v>
      </c>
      <c r="D113" s="826" t="str">
        <f t="shared" si="22"/>
        <v>Whitefoot, Jerry8</v>
      </c>
      <c r="E113" s="826">
        <v>2</v>
      </c>
      <c r="F113" s="276">
        <v>6</v>
      </c>
      <c r="G113" s="276">
        <v>5</v>
      </c>
      <c r="H113" s="276">
        <v>3</v>
      </c>
      <c r="I113" s="276">
        <v>6</v>
      </c>
      <c r="J113" s="276">
        <v>5</v>
      </c>
      <c r="K113" s="276">
        <v>5</v>
      </c>
      <c r="L113" s="276">
        <v>5</v>
      </c>
      <c r="M113" s="276">
        <v>6</v>
      </c>
      <c r="N113" s="276">
        <v>6</v>
      </c>
      <c r="O113" s="826">
        <f t="shared" si="23"/>
        <v>47</v>
      </c>
      <c r="P113" s="162">
        <f>IF(F113&gt;$F$302*2,$F$302*2,F113) + IF(G113&gt;$G$302*2,$G$302*2,G113) + IF(H113&gt;$H$302*2,$H$302*2,H113) + IF(I113&gt;$I$302*2,$I$302*2,I113) + IF(J113&gt;$J$302*2,$J$302*2,J113) + IF(K113&gt;$K$302*2,$K$302*2,K113) + IF(L113&gt;$L$302*2,$L$302*2,L113) + IF(M113&gt;$M$302*2,$M$302*2,M113) + IF(N113&gt;$N$302*2,$N$302*2,N113)</f>
        <v>47</v>
      </c>
      <c r="Q113" s="70">
        <v>2</v>
      </c>
      <c r="R113" s="70">
        <v>2</v>
      </c>
      <c r="S113" s="70">
        <v>2</v>
      </c>
      <c r="T113" s="70"/>
      <c r="U113" s="70"/>
      <c r="V113" s="71">
        <v>9</v>
      </c>
    </row>
    <row r="114" spans="1:23" ht="15" x14ac:dyDescent="0.25">
      <c r="A114" s="409" t="s">
        <v>507</v>
      </c>
      <c r="B114" s="216">
        <v>43269</v>
      </c>
      <c r="C114" s="826">
        <v>8</v>
      </c>
      <c r="D114" s="826" t="str">
        <f t="shared" si="22"/>
        <v>Lotter, Shawn8</v>
      </c>
      <c r="E114" s="826">
        <v>3</v>
      </c>
      <c r="F114" s="276">
        <v>8</v>
      </c>
      <c r="G114" s="276">
        <v>5</v>
      </c>
      <c r="H114" s="276">
        <v>4</v>
      </c>
      <c r="I114" s="276">
        <v>8</v>
      </c>
      <c r="J114" s="276">
        <v>5</v>
      </c>
      <c r="K114" s="276">
        <v>6</v>
      </c>
      <c r="L114" s="276">
        <v>5</v>
      </c>
      <c r="M114" s="276">
        <v>7</v>
      </c>
      <c r="N114" s="276">
        <v>9</v>
      </c>
      <c r="O114" s="826">
        <f t="shared" si="23"/>
        <v>57</v>
      </c>
      <c r="P114" s="162">
        <f>IF(F114&gt;$F$302*2,$F$302*2,F114) + IF(G114&gt;$G$302*2,$G$302*2,G114) + IF(H114&gt;$H$302*2,$H$302*2,H114) + IF(I114&gt;$I$302*2,$I$302*2,I114) + IF(J114&gt;$J$302*2,$J$302*2,J114) + IF(K114&gt;$K$302*2,$K$302*2,K114) + IF(L114&gt;$L$302*2,$L$302*2,L114) + IF(M114&gt;$M$302*2,$M$302*2,M114) + IF(N114&gt;$N$302*2,$N$302*2,N114)</f>
        <v>57</v>
      </c>
      <c r="Q114" s="70">
        <v>2</v>
      </c>
      <c r="R114" s="70">
        <v>2</v>
      </c>
      <c r="S114" s="70">
        <v>2</v>
      </c>
      <c r="T114" s="70"/>
      <c r="U114" s="70"/>
      <c r="V114" s="71"/>
    </row>
    <row r="115" spans="1:23" ht="15.75" thickBot="1" x14ac:dyDescent="0.3">
      <c r="A115" s="583" t="s">
        <v>41</v>
      </c>
      <c r="B115" s="217">
        <v>43269</v>
      </c>
      <c r="C115" s="825">
        <v>8</v>
      </c>
      <c r="D115" s="825" t="str">
        <f t="shared" si="22"/>
        <v>Trachsel, Steve8</v>
      </c>
      <c r="E115" s="825">
        <v>3</v>
      </c>
      <c r="F115" s="417">
        <v>4</v>
      </c>
      <c r="G115" s="417">
        <v>6</v>
      </c>
      <c r="H115" s="417">
        <v>3</v>
      </c>
      <c r="I115" s="417">
        <v>8</v>
      </c>
      <c r="J115" s="417">
        <v>4</v>
      </c>
      <c r="K115" s="417">
        <v>6</v>
      </c>
      <c r="L115" s="417">
        <v>4</v>
      </c>
      <c r="M115" s="417">
        <v>7</v>
      </c>
      <c r="N115" s="417">
        <v>8</v>
      </c>
      <c r="O115" s="825">
        <f t="shared" si="23"/>
        <v>50</v>
      </c>
      <c r="P115" s="418">
        <f>IF(F115&gt;$F$302*2,$F$302*2,F115) + IF(G115&gt;$G$302*2,$G$302*2,G115) + IF(H115&gt;$H$302*2,$H$302*2,H115) + IF(I115&gt;$I$302*2,$I$302*2,I115) + IF(J115&gt;$J$302*2,$J$302*2,J115) + IF(K115&gt;$K$302*2,$K$302*2,K115) + IF(L115&gt;$L$302*2,$L$302*2,L115) + IF(M115&gt;$M$302*2,$M$302*2,M115) + IF(N115&gt;$N$302*2,$N$302*2,N115)</f>
        <v>50</v>
      </c>
      <c r="Q115" s="160">
        <v>2</v>
      </c>
      <c r="R115" s="160">
        <v>2</v>
      </c>
      <c r="S115" s="160">
        <v>2</v>
      </c>
      <c r="T115" s="160"/>
      <c r="U115" s="160">
        <v>22</v>
      </c>
      <c r="V115" s="161"/>
      <c r="W115" s="11" t="s">
        <v>516</v>
      </c>
    </row>
    <row r="116" spans="1:23" ht="15" x14ac:dyDescent="0.25">
      <c r="A116" s="594" t="s">
        <v>29</v>
      </c>
      <c r="B116" s="218">
        <v>43269</v>
      </c>
      <c r="C116" s="12">
        <v>9</v>
      </c>
      <c r="D116" s="12" t="str">
        <f t="shared" si="22"/>
        <v>Burke, David9</v>
      </c>
      <c r="E116" s="12">
        <v>-1</v>
      </c>
      <c r="F116" s="275">
        <v>5</v>
      </c>
      <c r="G116" s="275">
        <v>4</v>
      </c>
      <c r="H116" s="275">
        <v>3</v>
      </c>
      <c r="I116" s="275">
        <v>5</v>
      </c>
      <c r="J116" s="275">
        <v>4</v>
      </c>
      <c r="K116" s="275">
        <v>7</v>
      </c>
      <c r="L116" s="275">
        <v>4</v>
      </c>
      <c r="M116" s="275">
        <v>4</v>
      </c>
      <c r="N116" s="275">
        <v>5</v>
      </c>
      <c r="O116" s="12">
        <f t="shared" si="23"/>
        <v>41</v>
      </c>
      <c r="P116" s="163">
        <f>IF(F116&gt;$F$302*2,$F$302*2,F116) + IF(G116&gt;$G$302*2,$G$302*2,G116) + IF(H116&gt;$H$302*2,$H$302*2,H116) + IF(I116&gt;$I$302*2,$I$302*2,I116) + IF(J116&gt;$J$302*2,$J$302*2,J116) + IF(K116&gt;$K$302*2,$K$302*2,K116) + IF(L116&gt;$L$302*2,$L$302*2,L116) + IF(M116&gt;$M$302*2,$M$302*2,M116) + IF(N116&gt;$N$302*2,$N$302*2,N116)</f>
        <v>41</v>
      </c>
      <c r="Q116" s="158">
        <v>2</v>
      </c>
      <c r="R116" s="158"/>
      <c r="S116" s="158">
        <v>2</v>
      </c>
      <c r="T116" s="158"/>
      <c r="U116" s="158"/>
      <c r="V116" s="159"/>
    </row>
    <row r="117" spans="1:23" ht="15" x14ac:dyDescent="0.25">
      <c r="A117" s="409"/>
      <c r="B117" s="216"/>
      <c r="C117" s="796"/>
      <c r="D117" s="796" t="str">
        <f t="shared" si="22"/>
        <v/>
      </c>
      <c r="E117" s="796"/>
      <c r="F117" s="276"/>
      <c r="G117" s="276"/>
      <c r="H117" s="276"/>
      <c r="I117" s="276"/>
      <c r="J117" s="276"/>
      <c r="K117" s="276"/>
      <c r="L117" s="276"/>
      <c r="M117" s="276"/>
      <c r="N117" s="276"/>
      <c r="O117" s="796">
        <f t="shared" si="23"/>
        <v>0</v>
      </c>
      <c r="P117" s="162">
        <f>IF(F117&gt;$F$302*2,$F$302*2,F117) + IF(G117&gt;$G$302*2,$G$302*2,G117) + IF(H117&gt;$H$302*2,$H$302*2,H117) + IF(I117&gt;$I$302*2,$I$302*2,I117) + IF(J117&gt;$J$302*2,$J$302*2,J117) + IF(K117&gt;$K$302*2,$K$302*2,K117) + IF(L117&gt;$L$302*2,$L$302*2,L117) + IF(M117&gt;$M$302*2,$M$302*2,M117) + IF(N117&gt;$N$302*2,$N$302*2,N117)</f>
        <v>0</v>
      </c>
      <c r="Q117" s="70"/>
      <c r="R117" s="70"/>
      <c r="S117" s="70"/>
      <c r="T117" s="70"/>
      <c r="U117" s="70"/>
      <c r="V117" s="71"/>
    </row>
    <row r="118" spans="1:23" ht="15" x14ac:dyDescent="0.25">
      <c r="A118" s="409"/>
      <c r="B118" s="216"/>
      <c r="C118" s="796"/>
      <c r="D118" s="796" t="str">
        <f t="shared" si="22"/>
        <v/>
      </c>
      <c r="E118" s="796"/>
      <c r="F118" s="276"/>
      <c r="G118" s="276"/>
      <c r="H118" s="276"/>
      <c r="I118" s="276"/>
      <c r="J118" s="276"/>
      <c r="K118" s="276"/>
      <c r="L118" s="276"/>
      <c r="M118" s="276"/>
      <c r="N118" s="276"/>
      <c r="O118" s="796">
        <f t="shared" ref="O118" si="24">SUM(F118:N118)</f>
        <v>0</v>
      </c>
      <c r="P118" s="162">
        <f>IF(F118&gt;$F$302*2,$F$302*2,F118) + IF(G118&gt;$G$302*2,$G$302*2,G118) + IF(H118&gt;$H$302*2,$H$302*2,H118) + IF(I118&gt;$I$302*2,$I$302*2,I118) + IF(J118&gt;$J$302*2,$J$302*2,J118) + IF(K118&gt;$K$302*2,$K$302*2,K118) + IF(L118&gt;$L$302*2,$L$302*2,L118) + IF(M118&gt;$M$302*2,$M$302*2,M118) + IF(N118&gt;$N$302*2,$N$302*2,N118)</f>
        <v>0</v>
      </c>
      <c r="Q118" s="70"/>
      <c r="R118" s="70"/>
      <c r="S118" s="70"/>
      <c r="T118" s="70"/>
      <c r="U118" s="70"/>
      <c r="V118" s="71"/>
    </row>
    <row r="119" spans="1:23" ht="15" x14ac:dyDescent="0.25">
      <c r="A119" s="409"/>
      <c r="B119" s="216"/>
      <c r="C119" s="796"/>
      <c r="D119" s="796" t="str">
        <f t="shared" si="22"/>
        <v/>
      </c>
      <c r="E119" s="796"/>
      <c r="F119" s="276"/>
      <c r="G119" s="276"/>
      <c r="H119" s="276"/>
      <c r="I119" s="276"/>
      <c r="J119" s="276"/>
      <c r="K119" s="276"/>
      <c r="L119" s="276"/>
      <c r="M119" s="276"/>
      <c r="N119" s="276"/>
      <c r="O119" s="796">
        <f t="shared" si="23"/>
        <v>0</v>
      </c>
      <c r="P119" s="162">
        <f>IF(F119&gt;$F$302*2,$F$302*2,F119) + IF(G119&gt;$G$302*2,$G$302*2,G119) + IF(H119&gt;$H$302*2,$H$302*2,H119) + IF(I119&gt;$I$302*2,$I$302*2,I119) + IF(J119&gt;$J$302*2,$J$302*2,J119) + IF(K119&gt;$K$302*2,$K$302*2,K119) + IF(L119&gt;$L$302*2,$L$302*2,L119) + IF(M119&gt;$M$302*2,$M$302*2,M119) + IF(N119&gt;$N$302*2,$N$302*2,N119)</f>
        <v>0</v>
      </c>
      <c r="Q119" s="70"/>
      <c r="R119" s="70"/>
      <c r="S119" s="70"/>
      <c r="T119" s="70"/>
      <c r="U119" s="70"/>
      <c r="V119" s="71"/>
    </row>
    <row r="120" spans="1:23" ht="15" x14ac:dyDescent="0.25">
      <c r="A120" s="409"/>
      <c r="B120" s="216"/>
      <c r="C120" s="796"/>
      <c r="D120" s="796" t="str">
        <f t="shared" si="22"/>
        <v/>
      </c>
      <c r="E120" s="796"/>
      <c r="F120" s="276"/>
      <c r="G120" s="276"/>
      <c r="H120" s="276"/>
      <c r="I120" s="276"/>
      <c r="J120" s="276"/>
      <c r="K120" s="276"/>
      <c r="L120" s="276"/>
      <c r="M120" s="276"/>
      <c r="N120" s="276"/>
      <c r="O120" s="796">
        <f t="shared" si="23"/>
        <v>0</v>
      </c>
      <c r="P120" s="162">
        <f>IF(F120&gt;$F$302*2,$F$302*2,F120) + IF(G120&gt;$G$302*2,$G$302*2,G120) + IF(H120&gt;$H$302*2,$H$302*2,H120) + IF(I120&gt;$I$302*2,$I$302*2,I120) + IF(J120&gt;$J$302*2,$J$302*2,J120) + IF(K120&gt;$K$302*2,$K$302*2,K120) + IF(L120&gt;$L$302*2,$L$302*2,L120) + IF(M120&gt;$M$302*2,$M$302*2,M120) + IF(N120&gt;$N$302*2,$N$302*2,N120)</f>
        <v>0</v>
      </c>
      <c r="Q120" s="70"/>
      <c r="R120" s="70"/>
      <c r="S120" s="70"/>
      <c r="T120" s="70"/>
      <c r="U120" s="70"/>
      <c r="V120" s="71"/>
    </row>
    <row r="121" spans="1:23" ht="15" x14ac:dyDescent="0.25">
      <c r="A121" s="409"/>
      <c r="B121" s="216"/>
      <c r="C121" s="796"/>
      <c r="D121" s="796" t="str">
        <f t="shared" ref="D121:D142" si="25">A121&amp;C121</f>
        <v/>
      </c>
      <c r="E121" s="796"/>
      <c r="F121" s="276"/>
      <c r="G121" s="276"/>
      <c r="H121" s="276"/>
      <c r="I121" s="276"/>
      <c r="J121" s="276"/>
      <c r="K121" s="276"/>
      <c r="L121" s="276"/>
      <c r="M121" s="276"/>
      <c r="N121" s="276"/>
      <c r="O121" s="796">
        <f t="shared" ref="O121:O129" si="26">SUM(F121:N121)</f>
        <v>0</v>
      </c>
      <c r="P121" s="162">
        <f>IF(F121&gt;$F$302*2,$F$302*2,F121) + IF(G121&gt;$G$302*2,$G$302*2,G121) + IF(H121&gt;$H$302*2,$H$302*2,H121) + IF(I121&gt;$I$302*2,$I$302*2,I121) + IF(J121&gt;$J$302*2,$J$302*2,J121) + IF(K121&gt;$K$302*2,$K$302*2,K121) + IF(L121&gt;$L$302*2,$L$302*2,L121) + IF(M121&gt;$M$302*2,$M$302*2,M121) + IF(N121&gt;$N$302*2,$N$302*2,N121)</f>
        <v>0</v>
      </c>
      <c r="Q121" s="70"/>
      <c r="R121" s="70"/>
      <c r="S121" s="70"/>
      <c r="T121" s="70"/>
      <c r="U121" s="70"/>
      <c r="V121" s="71"/>
    </row>
    <row r="122" spans="1:23" ht="15" x14ac:dyDescent="0.25">
      <c r="A122" s="409"/>
      <c r="B122" s="216"/>
      <c r="C122" s="796"/>
      <c r="D122" s="796" t="str">
        <f t="shared" si="25"/>
        <v/>
      </c>
      <c r="E122" s="796"/>
      <c r="F122" s="276"/>
      <c r="G122" s="276"/>
      <c r="H122" s="276"/>
      <c r="I122" s="276"/>
      <c r="J122" s="276"/>
      <c r="K122" s="276"/>
      <c r="L122" s="276"/>
      <c r="M122" s="276"/>
      <c r="N122" s="276"/>
      <c r="O122" s="796">
        <f t="shared" si="26"/>
        <v>0</v>
      </c>
      <c r="P122" s="162">
        <f>IF(F122&gt;$F$302*2,$F$302*2,F122) + IF(G122&gt;$G$302*2,$G$302*2,G122) + IF(H122&gt;$H$302*2,$H$302*2,H122) + IF(I122&gt;$I$302*2,$I$302*2,I122) + IF(J122&gt;$J$302*2,$J$302*2,J122) + IF(K122&gt;$K$302*2,$K$302*2,K122) + IF(L122&gt;$L$302*2,$L$302*2,L122) + IF(M122&gt;$M$302*2,$M$302*2,M122) + IF(N122&gt;$N$302*2,$N$302*2,N122)</f>
        <v>0</v>
      </c>
      <c r="Q122" s="70"/>
      <c r="R122" s="70"/>
      <c r="S122" s="70"/>
      <c r="T122" s="70"/>
      <c r="U122" s="70"/>
      <c r="V122" s="71"/>
    </row>
    <row r="123" spans="1:23" ht="15" x14ac:dyDescent="0.25">
      <c r="A123" s="409"/>
      <c r="B123" s="216"/>
      <c r="C123" s="796"/>
      <c r="D123" s="796" t="str">
        <f t="shared" si="25"/>
        <v/>
      </c>
      <c r="E123" s="796"/>
      <c r="F123" s="276"/>
      <c r="G123" s="276"/>
      <c r="H123" s="276"/>
      <c r="I123" s="276"/>
      <c r="J123" s="276"/>
      <c r="K123" s="276"/>
      <c r="L123" s="276"/>
      <c r="M123" s="276"/>
      <c r="N123" s="276"/>
      <c r="O123" s="796">
        <f t="shared" si="26"/>
        <v>0</v>
      </c>
      <c r="P123" s="162">
        <f>IF(F123&gt;$F$302*2,$F$302*2,F123) + IF(G123&gt;$G$302*2,$G$302*2,G123) + IF(H123&gt;$H$302*2,$H$302*2,H123) + IF(I123&gt;$I$302*2,$I$302*2,I123) + IF(J123&gt;$J$302*2,$J$302*2,J123) + IF(K123&gt;$K$302*2,$K$302*2,K123) + IF(L123&gt;$L$302*2,$L$302*2,L123) + IF(M123&gt;$M$302*2,$M$302*2,M123) + IF(N123&gt;$N$302*2,$N$302*2,N123)</f>
        <v>0</v>
      </c>
      <c r="Q123" s="70"/>
      <c r="R123" s="70"/>
      <c r="S123" s="70"/>
      <c r="T123" s="70"/>
      <c r="U123" s="70"/>
      <c r="V123" s="71"/>
    </row>
    <row r="124" spans="1:23" ht="15" x14ac:dyDescent="0.25">
      <c r="A124" s="409"/>
      <c r="B124" s="216"/>
      <c r="C124" s="796"/>
      <c r="D124" s="796" t="str">
        <f t="shared" si="25"/>
        <v/>
      </c>
      <c r="E124" s="796"/>
      <c r="F124" s="276"/>
      <c r="G124" s="276"/>
      <c r="H124" s="276"/>
      <c r="I124" s="276"/>
      <c r="J124" s="276"/>
      <c r="K124" s="276"/>
      <c r="L124" s="276"/>
      <c r="M124" s="276"/>
      <c r="N124" s="276"/>
      <c r="O124" s="796">
        <f t="shared" si="26"/>
        <v>0</v>
      </c>
      <c r="P124" s="162">
        <f>IF(F124&gt;$F$302*2,$F$302*2,F124) + IF(G124&gt;$G$302*2,$G$302*2,G124) + IF(H124&gt;$H$302*2,$H$302*2,H124) + IF(I124&gt;$I$302*2,$I$302*2,I124) + IF(J124&gt;$J$302*2,$J$302*2,J124) + IF(K124&gt;$K$302*2,$K$302*2,K124) + IF(L124&gt;$L$302*2,$L$302*2,L124) + IF(M124&gt;$M$302*2,$M$302*2,M124) + IF(N124&gt;$N$302*2,$N$302*2,N124)</f>
        <v>0</v>
      </c>
      <c r="Q124" s="70"/>
      <c r="R124" s="70"/>
      <c r="S124" s="70"/>
      <c r="T124" s="70"/>
      <c r="U124" s="70"/>
      <c r="V124" s="71"/>
    </row>
    <row r="125" spans="1:23" ht="15" x14ac:dyDescent="0.25">
      <c r="A125" s="409"/>
      <c r="B125" s="216"/>
      <c r="C125" s="796"/>
      <c r="D125" s="796" t="str">
        <f t="shared" si="25"/>
        <v/>
      </c>
      <c r="E125" s="796"/>
      <c r="F125" s="276"/>
      <c r="G125" s="276"/>
      <c r="H125" s="276"/>
      <c r="I125" s="276"/>
      <c r="J125" s="276"/>
      <c r="K125" s="276"/>
      <c r="L125" s="276"/>
      <c r="M125" s="276"/>
      <c r="N125" s="276"/>
      <c r="O125" s="796">
        <f t="shared" si="26"/>
        <v>0</v>
      </c>
      <c r="P125" s="162">
        <f>IF(F125&gt;$F$302*2,$F$302*2,F125) + IF(G125&gt;$G$302*2,$G$302*2,G125) + IF(H125&gt;$H$302*2,$H$302*2,H125) + IF(I125&gt;$I$302*2,$I$302*2,I125) + IF(J125&gt;$J$302*2,$J$302*2,J125) + IF(K125&gt;$K$302*2,$K$302*2,K125) + IF(L125&gt;$L$302*2,$L$302*2,L125) + IF(M125&gt;$M$302*2,$M$302*2,M125) + IF(N125&gt;$N$302*2,$N$302*2,N125)</f>
        <v>0</v>
      </c>
      <c r="Q125" s="70"/>
      <c r="R125" s="70"/>
      <c r="S125" s="70"/>
      <c r="T125" s="70"/>
      <c r="U125" s="70"/>
      <c r="V125" s="71"/>
    </row>
    <row r="126" spans="1:23" ht="15" x14ac:dyDescent="0.25">
      <c r="A126" s="409"/>
      <c r="B126" s="216"/>
      <c r="C126" s="796"/>
      <c r="D126" s="796" t="str">
        <f t="shared" si="25"/>
        <v/>
      </c>
      <c r="E126" s="796"/>
      <c r="F126" s="276"/>
      <c r="G126" s="276"/>
      <c r="H126" s="276"/>
      <c r="I126" s="276"/>
      <c r="J126" s="276"/>
      <c r="K126" s="276"/>
      <c r="L126" s="276"/>
      <c r="M126" s="276"/>
      <c r="N126" s="276"/>
      <c r="O126" s="796">
        <f t="shared" si="26"/>
        <v>0</v>
      </c>
      <c r="P126" s="162">
        <f>IF(F126&gt;$F$302*2,$F$302*2,F126) + IF(G126&gt;$G$302*2,$G$302*2,G126) + IF(H126&gt;$H$302*2,$H$302*2,H126) + IF(I126&gt;$I$302*2,$I$302*2,I126) + IF(J126&gt;$J$302*2,$J$302*2,J126) + IF(K126&gt;$K$302*2,$K$302*2,K126) + IF(L126&gt;$L$302*2,$L$302*2,L126) + IF(M126&gt;$M$302*2,$M$302*2,M126) + IF(N126&gt;$N$302*2,$N$302*2,N126)</f>
        <v>0</v>
      </c>
      <c r="Q126" s="70"/>
      <c r="R126" s="70"/>
      <c r="S126" s="70"/>
      <c r="T126" s="70"/>
      <c r="U126" s="70"/>
      <c r="V126" s="71"/>
    </row>
    <row r="127" spans="1:23" ht="15" x14ac:dyDescent="0.25">
      <c r="A127" s="409"/>
      <c r="B127" s="216"/>
      <c r="C127" s="796"/>
      <c r="D127" s="796" t="str">
        <f t="shared" si="25"/>
        <v/>
      </c>
      <c r="E127" s="796"/>
      <c r="F127" s="276"/>
      <c r="G127" s="276"/>
      <c r="H127" s="276"/>
      <c r="I127" s="276"/>
      <c r="J127" s="276"/>
      <c r="K127" s="276"/>
      <c r="L127" s="276"/>
      <c r="M127" s="276"/>
      <c r="N127" s="276"/>
      <c r="O127" s="796">
        <f t="shared" si="26"/>
        <v>0</v>
      </c>
      <c r="P127" s="162">
        <f>IF(F127&gt;$F$302*2,$F$302*2,F127) + IF(G127&gt;$G$302*2,$G$302*2,G127) + IF(H127&gt;$H$302*2,$H$302*2,H127) + IF(I127&gt;$I$302*2,$I$302*2,I127) + IF(J127&gt;$J$302*2,$J$302*2,J127) + IF(K127&gt;$K$302*2,$K$302*2,K127) + IF(L127&gt;$L$302*2,$L$302*2,L127) + IF(M127&gt;$M$302*2,$M$302*2,M127) + IF(N127&gt;$N$302*2,$N$302*2,N127)</f>
        <v>0</v>
      </c>
      <c r="Q127" s="70"/>
      <c r="R127" s="70"/>
      <c r="S127" s="70"/>
      <c r="T127" s="70"/>
      <c r="U127" s="70"/>
      <c r="V127" s="71"/>
    </row>
    <row r="128" spans="1:23" ht="15" x14ac:dyDescent="0.25">
      <c r="A128" s="409"/>
      <c r="B128" s="216"/>
      <c r="C128" s="796"/>
      <c r="D128" s="796" t="str">
        <f t="shared" si="25"/>
        <v/>
      </c>
      <c r="E128" s="796"/>
      <c r="F128" s="276"/>
      <c r="G128" s="276"/>
      <c r="H128" s="276"/>
      <c r="I128" s="276"/>
      <c r="J128" s="276"/>
      <c r="K128" s="276"/>
      <c r="L128" s="276"/>
      <c r="M128" s="276"/>
      <c r="N128" s="276"/>
      <c r="O128" s="796">
        <f t="shared" si="26"/>
        <v>0</v>
      </c>
      <c r="P128" s="162">
        <f>IF(F128&gt;$F$302*2,$F$302*2,F128) + IF(G128&gt;$G$302*2,$G$302*2,G128) + IF(H128&gt;$H$302*2,$H$302*2,H128) + IF(I128&gt;$I$302*2,$I$302*2,I128) + IF(J128&gt;$J$302*2,$J$302*2,J128) + IF(K128&gt;$K$302*2,$K$302*2,K128) + IF(L128&gt;$L$302*2,$L$302*2,L128) + IF(M128&gt;$M$302*2,$M$302*2,M128) + IF(N128&gt;$N$302*2,$N$302*2,N128)</f>
        <v>0</v>
      </c>
      <c r="Q128" s="70"/>
      <c r="R128" s="70"/>
      <c r="S128" s="70"/>
      <c r="T128" s="70"/>
      <c r="U128" s="70"/>
      <c r="V128" s="71"/>
    </row>
    <row r="129" spans="1:22" ht="15" x14ac:dyDescent="0.25">
      <c r="A129" s="409"/>
      <c r="B129" s="216"/>
      <c r="C129" s="796"/>
      <c r="D129" s="796" t="str">
        <f t="shared" si="25"/>
        <v/>
      </c>
      <c r="E129" s="796"/>
      <c r="F129" s="276"/>
      <c r="G129" s="276"/>
      <c r="H129" s="276"/>
      <c r="I129" s="276"/>
      <c r="J129" s="276"/>
      <c r="K129" s="276"/>
      <c r="L129" s="276"/>
      <c r="M129" s="276"/>
      <c r="N129" s="276"/>
      <c r="O129" s="796">
        <f t="shared" si="26"/>
        <v>0</v>
      </c>
      <c r="P129" s="162">
        <f>IF(F129&gt;$F$302*2,$F$302*2,F129) + IF(G129&gt;$G$302*2,$G$302*2,G129) + IF(H129&gt;$H$302*2,$H$302*2,H129) + IF(I129&gt;$I$302*2,$I$302*2,I129) + IF(J129&gt;$J$302*2,$J$302*2,J129) + IF(K129&gt;$K$302*2,$K$302*2,K129) + IF(L129&gt;$L$302*2,$L$302*2,L129) + IF(M129&gt;$M$302*2,$M$302*2,M129) + IF(N129&gt;$N$302*2,$N$302*2,N129)</f>
        <v>0</v>
      </c>
      <c r="Q129" s="70"/>
      <c r="R129" s="70"/>
      <c r="S129" s="70"/>
      <c r="T129" s="70"/>
      <c r="U129" s="70"/>
      <c r="V129" s="71"/>
    </row>
    <row r="130" spans="1:22" ht="15" x14ac:dyDescent="0.25">
      <c r="A130" s="409"/>
      <c r="B130" s="216"/>
      <c r="C130" s="796"/>
      <c r="D130" s="796" t="str">
        <f t="shared" si="25"/>
        <v/>
      </c>
      <c r="E130" s="796"/>
      <c r="F130" s="276"/>
      <c r="G130" s="276"/>
      <c r="H130" s="276"/>
      <c r="I130" s="276"/>
      <c r="J130" s="276"/>
      <c r="K130" s="276"/>
      <c r="L130" s="276"/>
      <c r="M130" s="276"/>
      <c r="N130" s="276"/>
      <c r="O130" s="796">
        <f t="shared" ref="O130:O142" si="27">SUM(F130:N130)</f>
        <v>0</v>
      </c>
      <c r="P130" s="162">
        <f>IF(F130&gt;$F$302*2,$F$302*2,F130) + IF(G130&gt;$G$302*2,$G$302*2,G130) + IF(H130&gt;$H$302*2,$H$302*2,H130) + IF(I130&gt;$I$302*2,$I$302*2,I130) + IF(J130&gt;$J$302*2,$J$302*2,J130) + IF(K130&gt;$K$302*2,$K$302*2,K130) + IF(L130&gt;$L$302*2,$L$302*2,L130) + IF(M130&gt;$M$302*2,$M$302*2,M130) + IF(N130&gt;$N$302*2,$N$302*2,N130)</f>
        <v>0</v>
      </c>
      <c r="Q130" s="70"/>
      <c r="R130" s="70"/>
      <c r="S130" s="70"/>
      <c r="T130" s="70"/>
      <c r="U130" s="70"/>
      <c r="V130" s="71"/>
    </row>
    <row r="131" spans="1:22" ht="15" x14ac:dyDescent="0.25">
      <c r="A131" s="409"/>
      <c r="B131" s="216"/>
      <c r="C131" s="796"/>
      <c r="D131" s="796" t="str">
        <f t="shared" si="25"/>
        <v/>
      </c>
      <c r="E131" s="796"/>
      <c r="F131" s="276"/>
      <c r="G131" s="276"/>
      <c r="H131" s="276"/>
      <c r="I131" s="276"/>
      <c r="J131" s="276"/>
      <c r="K131" s="276"/>
      <c r="L131" s="276"/>
      <c r="M131" s="276"/>
      <c r="N131" s="276"/>
      <c r="O131" s="796">
        <f t="shared" si="27"/>
        <v>0</v>
      </c>
      <c r="P131" s="162">
        <f>IF(F131&gt;$F$302*2,$F$302*2,F131) + IF(G131&gt;$G$302*2,$G$302*2,G131) + IF(H131&gt;$H$302*2,$H$302*2,H131) + IF(I131&gt;$I$302*2,$I$302*2,I131) + IF(J131&gt;$J$302*2,$J$302*2,J131) + IF(K131&gt;$K$302*2,$K$302*2,K131) + IF(L131&gt;$L$302*2,$L$302*2,L131) + IF(M131&gt;$M$302*2,$M$302*2,M131) + IF(N131&gt;$N$302*2,$N$302*2,N131)</f>
        <v>0</v>
      </c>
      <c r="Q131" s="70"/>
      <c r="R131" s="70"/>
      <c r="S131" s="70"/>
      <c r="T131" s="70"/>
      <c r="U131" s="70"/>
      <c r="V131" s="71"/>
    </row>
    <row r="132" spans="1:22" ht="15" x14ac:dyDescent="0.25">
      <c r="A132" s="409"/>
      <c r="B132" s="216"/>
      <c r="C132" s="796"/>
      <c r="D132" s="796" t="str">
        <f t="shared" si="25"/>
        <v/>
      </c>
      <c r="E132" s="796"/>
      <c r="F132" s="276"/>
      <c r="G132" s="276"/>
      <c r="H132" s="276"/>
      <c r="I132" s="276"/>
      <c r="J132" s="276"/>
      <c r="K132" s="276"/>
      <c r="L132" s="276"/>
      <c r="M132" s="276"/>
      <c r="N132" s="276"/>
      <c r="O132" s="796">
        <f t="shared" si="27"/>
        <v>0</v>
      </c>
      <c r="P132" s="162">
        <f>IF(F132&gt;$F$302*2,$F$302*2,F132) + IF(G132&gt;$G$302*2,$G$302*2,G132) + IF(H132&gt;$H$302*2,$H$302*2,H132) + IF(I132&gt;$I$302*2,$I$302*2,I132) + IF(J132&gt;$J$302*2,$J$302*2,J132) + IF(K132&gt;$K$302*2,$K$302*2,K132) + IF(L132&gt;$L$302*2,$L$302*2,L132) + IF(M132&gt;$M$302*2,$M$302*2,M132) + IF(N132&gt;$N$302*2,$N$302*2,N132)</f>
        <v>0</v>
      </c>
      <c r="Q132" s="70"/>
      <c r="R132" s="70"/>
      <c r="S132" s="70"/>
      <c r="T132" s="70"/>
      <c r="U132" s="70"/>
      <c r="V132" s="71"/>
    </row>
    <row r="133" spans="1:22" ht="15" x14ac:dyDescent="0.25">
      <c r="A133" s="409"/>
      <c r="B133" s="216"/>
      <c r="C133" s="796"/>
      <c r="D133" s="796" t="str">
        <f t="shared" si="25"/>
        <v/>
      </c>
      <c r="E133" s="796"/>
      <c r="F133" s="276"/>
      <c r="G133" s="276"/>
      <c r="H133" s="276"/>
      <c r="I133" s="276"/>
      <c r="J133" s="276"/>
      <c r="K133" s="276"/>
      <c r="L133" s="276"/>
      <c r="M133" s="276"/>
      <c r="N133" s="276"/>
      <c r="O133" s="796">
        <f t="shared" si="27"/>
        <v>0</v>
      </c>
      <c r="P133" s="162">
        <f>IF(F133&gt;$F$302*2,$F$302*2,F133) + IF(G133&gt;$G$302*2,$G$302*2,G133) + IF(H133&gt;$H$302*2,$H$302*2,H133) + IF(I133&gt;$I$302*2,$I$302*2,I133) + IF(J133&gt;$J$302*2,$J$302*2,J133) + IF(K133&gt;$K$302*2,$K$302*2,K133) + IF(L133&gt;$L$302*2,$L$302*2,L133) + IF(M133&gt;$M$302*2,$M$302*2,M133) + IF(N133&gt;$N$302*2,$N$302*2,N133)</f>
        <v>0</v>
      </c>
      <c r="Q133" s="70"/>
      <c r="R133" s="70"/>
      <c r="S133" s="70"/>
      <c r="T133" s="70"/>
      <c r="U133" s="70"/>
      <c r="V133" s="71"/>
    </row>
    <row r="134" spans="1:22" ht="15" x14ac:dyDescent="0.25">
      <c r="A134" s="409"/>
      <c r="B134" s="216"/>
      <c r="C134" s="796"/>
      <c r="D134" s="796" t="str">
        <f t="shared" si="25"/>
        <v/>
      </c>
      <c r="E134" s="796"/>
      <c r="F134" s="276"/>
      <c r="G134" s="276"/>
      <c r="H134" s="276"/>
      <c r="I134" s="276"/>
      <c r="J134" s="276"/>
      <c r="K134" s="276"/>
      <c r="L134" s="276"/>
      <c r="M134" s="276"/>
      <c r="N134" s="276"/>
      <c r="O134" s="796">
        <f t="shared" si="27"/>
        <v>0</v>
      </c>
      <c r="P134" s="162">
        <f>IF(F134&gt;$F$302*2,$F$302*2,F134) + IF(G134&gt;$G$302*2,$G$302*2,G134) + IF(H134&gt;$H$302*2,$H$302*2,H134) + IF(I134&gt;$I$302*2,$I$302*2,I134) + IF(J134&gt;$J$302*2,$J$302*2,J134) + IF(K134&gt;$K$302*2,$K$302*2,K134) + IF(L134&gt;$L$302*2,$L$302*2,L134) + IF(M134&gt;$M$302*2,$M$302*2,M134) + IF(N134&gt;$N$302*2,$N$302*2,N134)</f>
        <v>0</v>
      </c>
      <c r="Q134" s="70"/>
      <c r="R134" s="70"/>
      <c r="S134" s="70"/>
      <c r="T134" s="70"/>
      <c r="U134" s="70"/>
      <c r="V134" s="71"/>
    </row>
    <row r="135" spans="1:22" ht="15" x14ac:dyDescent="0.25">
      <c r="A135" s="409"/>
      <c r="B135" s="216"/>
      <c r="C135" s="796"/>
      <c r="D135" s="796" t="str">
        <f t="shared" si="25"/>
        <v/>
      </c>
      <c r="E135" s="796"/>
      <c r="F135" s="276"/>
      <c r="G135" s="276"/>
      <c r="H135" s="276"/>
      <c r="I135" s="276"/>
      <c r="J135" s="276"/>
      <c r="K135" s="276"/>
      <c r="L135" s="276"/>
      <c r="M135" s="276"/>
      <c r="N135" s="276"/>
      <c r="O135" s="796">
        <f t="shared" si="27"/>
        <v>0</v>
      </c>
      <c r="P135" s="162">
        <f>IF(F135&gt;$F$302*2,$F$302*2,F135) + IF(G135&gt;$G$302*2,$G$302*2,G135) + IF(H135&gt;$H$302*2,$H$302*2,H135) + IF(I135&gt;$I$302*2,$I$302*2,I135) + IF(J135&gt;$J$302*2,$J$302*2,J135) + IF(K135&gt;$K$302*2,$K$302*2,K135) + IF(L135&gt;$L$302*2,$L$302*2,L135) + IF(M135&gt;$M$302*2,$M$302*2,M135) + IF(N135&gt;$N$302*2,$N$302*2,N135)</f>
        <v>0</v>
      </c>
      <c r="Q135" s="70"/>
      <c r="R135" s="70"/>
      <c r="S135" s="70"/>
      <c r="T135" s="70"/>
      <c r="U135" s="70"/>
      <c r="V135" s="71"/>
    </row>
    <row r="136" spans="1:22" ht="15" x14ac:dyDescent="0.25">
      <c r="A136" s="409"/>
      <c r="B136" s="216"/>
      <c r="C136" s="796"/>
      <c r="D136" s="796" t="str">
        <f t="shared" si="25"/>
        <v/>
      </c>
      <c r="E136" s="796"/>
      <c r="F136" s="276"/>
      <c r="G136" s="276"/>
      <c r="H136" s="276"/>
      <c r="I136" s="276"/>
      <c r="J136" s="276"/>
      <c r="K136" s="276"/>
      <c r="L136" s="276"/>
      <c r="M136" s="276"/>
      <c r="N136" s="276"/>
      <c r="O136" s="796">
        <f t="shared" si="27"/>
        <v>0</v>
      </c>
      <c r="P136" s="162">
        <f>IF(F136&gt;$F$302*2,$F$302*2,F136) + IF(G136&gt;$G$302*2,$G$302*2,G136) + IF(H136&gt;$H$302*2,$H$302*2,H136) + IF(I136&gt;$I$302*2,$I$302*2,I136) + IF(J136&gt;$J$302*2,$J$302*2,J136) + IF(K136&gt;$K$302*2,$K$302*2,K136) + IF(L136&gt;$L$302*2,$L$302*2,L136) + IF(M136&gt;$M$302*2,$M$302*2,M136) + IF(N136&gt;$N$302*2,$N$302*2,N136)</f>
        <v>0</v>
      </c>
      <c r="Q136" s="70"/>
      <c r="R136" s="70"/>
      <c r="S136" s="70"/>
      <c r="T136" s="70"/>
      <c r="U136" s="70"/>
      <c r="V136" s="71"/>
    </row>
    <row r="137" spans="1:22" ht="15" x14ac:dyDescent="0.25">
      <c r="A137" s="409"/>
      <c r="B137" s="216"/>
      <c r="C137" s="796"/>
      <c r="D137" s="796" t="str">
        <f t="shared" si="25"/>
        <v/>
      </c>
      <c r="E137" s="796"/>
      <c r="F137" s="276"/>
      <c r="G137" s="276"/>
      <c r="H137" s="276"/>
      <c r="I137" s="276"/>
      <c r="J137" s="276"/>
      <c r="K137" s="276"/>
      <c r="L137" s="276"/>
      <c r="M137" s="276"/>
      <c r="N137" s="276"/>
      <c r="O137" s="796">
        <f t="shared" si="27"/>
        <v>0</v>
      </c>
      <c r="P137" s="162">
        <f>IF(F137&gt;$F$302*2,$F$302*2,F137) + IF(G137&gt;$G$302*2,$G$302*2,G137) + IF(H137&gt;$H$302*2,$H$302*2,H137) + IF(I137&gt;$I$302*2,$I$302*2,I137) + IF(J137&gt;$J$302*2,$J$302*2,J137) + IF(K137&gt;$K$302*2,$K$302*2,K137) + IF(L137&gt;$L$302*2,$L$302*2,L137) + IF(M137&gt;$M$302*2,$M$302*2,M137) + IF(N137&gt;$N$302*2,$N$302*2,N137)</f>
        <v>0</v>
      </c>
      <c r="Q137" s="70"/>
      <c r="R137" s="70"/>
      <c r="S137" s="70"/>
      <c r="T137" s="70"/>
      <c r="U137" s="70"/>
      <c r="V137" s="71"/>
    </row>
    <row r="138" spans="1:22" ht="15" x14ac:dyDescent="0.25">
      <c r="A138" s="409"/>
      <c r="B138" s="216"/>
      <c r="C138" s="796"/>
      <c r="D138" s="796" t="str">
        <f t="shared" si="25"/>
        <v/>
      </c>
      <c r="E138" s="796"/>
      <c r="F138" s="276"/>
      <c r="G138" s="276"/>
      <c r="H138" s="276"/>
      <c r="I138" s="276"/>
      <c r="J138" s="276"/>
      <c r="K138" s="276"/>
      <c r="L138" s="276"/>
      <c r="M138" s="276"/>
      <c r="N138" s="276"/>
      <c r="O138" s="796">
        <f t="shared" si="27"/>
        <v>0</v>
      </c>
      <c r="P138" s="162">
        <f>IF(F138&gt;$F$302*2,$F$302*2,F138) + IF(G138&gt;$G$302*2,$G$302*2,G138) + IF(H138&gt;$H$302*2,$H$302*2,H138) + IF(I138&gt;$I$302*2,$I$302*2,I138) + IF(J138&gt;$J$302*2,$J$302*2,J138) + IF(K138&gt;$K$302*2,$K$302*2,K138) + IF(L138&gt;$L$302*2,$L$302*2,L138) + IF(M138&gt;$M$302*2,$M$302*2,M138) + IF(N138&gt;$N$302*2,$N$302*2,N138)</f>
        <v>0</v>
      </c>
      <c r="Q138" s="70"/>
      <c r="R138" s="70"/>
      <c r="S138" s="70"/>
      <c r="T138" s="70"/>
      <c r="U138" s="70"/>
      <c r="V138" s="71"/>
    </row>
    <row r="139" spans="1:22" ht="15" x14ac:dyDescent="0.25">
      <c r="A139" s="409"/>
      <c r="B139" s="216"/>
      <c r="C139" s="796"/>
      <c r="D139" s="796" t="str">
        <f t="shared" si="25"/>
        <v/>
      </c>
      <c r="E139" s="796"/>
      <c r="F139" s="276"/>
      <c r="G139" s="276"/>
      <c r="H139" s="276"/>
      <c r="I139" s="276"/>
      <c r="J139" s="276"/>
      <c r="K139" s="276"/>
      <c r="L139" s="276"/>
      <c r="M139" s="276"/>
      <c r="N139" s="276"/>
      <c r="O139" s="796">
        <f t="shared" si="27"/>
        <v>0</v>
      </c>
      <c r="P139" s="162">
        <f>IF(F139&gt;$F$302*2,$F$302*2,F139) + IF(G139&gt;$G$302*2,$G$302*2,G139) + IF(H139&gt;$H$302*2,$H$302*2,H139) + IF(I139&gt;$I$302*2,$I$302*2,I139) + IF(J139&gt;$J$302*2,$J$302*2,J139) + IF(K139&gt;$K$302*2,$K$302*2,K139) + IF(L139&gt;$L$302*2,$L$302*2,L139) + IF(M139&gt;$M$302*2,$M$302*2,M139) + IF(N139&gt;$N$302*2,$N$302*2,N139)</f>
        <v>0</v>
      </c>
      <c r="Q139" s="70"/>
      <c r="R139" s="70"/>
      <c r="S139" s="70"/>
      <c r="T139" s="70"/>
      <c r="U139" s="70"/>
      <c r="V139" s="71"/>
    </row>
    <row r="140" spans="1:22" ht="15" x14ac:dyDescent="0.25">
      <c r="A140" s="409"/>
      <c r="B140" s="216"/>
      <c r="C140" s="796"/>
      <c r="D140" s="796" t="str">
        <f t="shared" si="25"/>
        <v/>
      </c>
      <c r="E140" s="796"/>
      <c r="F140" s="276"/>
      <c r="G140" s="276"/>
      <c r="H140" s="276"/>
      <c r="I140" s="276"/>
      <c r="J140" s="276"/>
      <c r="K140" s="276"/>
      <c r="L140" s="276"/>
      <c r="M140" s="276"/>
      <c r="N140" s="276"/>
      <c r="O140" s="796">
        <f t="shared" si="27"/>
        <v>0</v>
      </c>
      <c r="P140" s="162">
        <f>IF(F140&gt;$F$302*2,$F$302*2,F140) + IF(G140&gt;$G$302*2,$G$302*2,G140) + IF(H140&gt;$H$302*2,$H$302*2,H140) + IF(I140&gt;$I$302*2,$I$302*2,I140) + IF(J140&gt;$J$302*2,$J$302*2,J140) + IF(K140&gt;$K$302*2,$K$302*2,K140) + IF(L140&gt;$L$302*2,$L$302*2,L140) + IF(M140&gt;$M$302*2,$M$302*2,M140) + IF(N140&gt;$N$302*2,$N$302*2,N140)</f>
        <v>0</v>
      </c>
      <c r="Q140" s="70"/>
      <c r="R140" s="70"/>
      <c r="S140" s="70"/>
      <c r="T140" s="70"/>
      <c r="U140" s="70"/>
      <c r="V140" s="71"/>
    </row>
    <row r="141" spans="1:22" ht="15" x14ac:dyDescent="0.25">
      <c r="A141" s="409"/>
      <c r="B141" s="216"/>
      <c r="C141" s="796"/>
      <c r="D141" s="796" t="str">
        <f t="shared" si="25"/>
        <v/>
      </c>
      <c r="E141" s="796"/>
      <c r="F141" s="276"/>
      <c r="G141" s="276"/>
      <c r="H141" s="276"/>
      <c r="I141" s="276"/>
      <c r="J141" s="276"/>
      <c r="K141" s="276"/>
      <c r="L141" s="276"/>
      <c r="M141" s="276"/>
      <c r="N141" s="276"/>
      <c r="O141" s="796">
        <f t="shared" si="27"/>
        <v>0</v>
      </c>
      <c r="P141" s="162">
        <f>IF(F141&gt;$F$302*2,$F$302*2,F141) + IF(G141&gt;$G$302*2,$G$302*2,G141) + IF(H141&gt;$H$302*2,$H$302*2,H141) + IF(I141&gt;$I$302*2,$I$302*2,I141) + IF(J141&gt;$J$302*2,$J$302*2,J141) + IF(K141&gt;$K$302*2,$K$302*2,K141) + IF(L141&gt;$L$302*2,$L$302*2,L141) + IF(M141&gt;$M$302*2,$M$302*2,M141) + IF(N141&gt;$N$302*2,$N$302*2,N141)</f>
        <v>0</v>
      </c>
      <c r="Q141" s="70"/>
      <c r="R141" s="70"/>
      <c r="S141" s="70"/>
      <c r="T141" s="70"/>
      <c r="U141" s="70"/>
      <c r="V141" s="71"/>
    </row>
    <row r="142" spans="1:22" ht="15" x14ac:dyDescent="0.25">
      <c r="A142" s="409"/>
      <c r="B142" s="216"/>
      <c r="C142" s="796"/>
      <c r="D142" s="796" t="str">
        <f t="shared" si="25"/>
        <v/>
      </c>
      <c r="E142" s="796"/>
      <c r="F142" s="276"/>
      <c r="G142" s="276"/>
      <c r="H142" s="276"/>
      <c r="I142" s="276"/>
      <c r="J142" s="276"/>
      <c r="K142" s="276"/>
      <c r="L142" s="276"/>
      <c r="M142" s="276"/>
      <c r="N142" s="276"/>
      <c r="O142" s="796">
        <f t="shared" si="27"/>
        <v>0</v>
      </c>
      <c r="P142" s="162">
        <f>IF(F142&gt;$F$302*2,$F$302*2,F142) + IF(G142&gt;$G$302*2,$G$302*2,G142) + IF(H142&gt;$H$302*2,$H$302*2,H142) + IF(I142&gt;$I$302*2,$I$302*2,I142) + IF(J142&gt;$J$302*2,$J$302*2,J142) + IF(K142&gt;$K$302*2,$K$302*2,K142) + IF(L142&gt;$L$302*2,$L$302*2,L142) + IF(M142&gt;$M$302*2,$M$302*2,M142) + IF(N142&gt;$N$302*2,$N$302*2,N142)</f>
        <v>0</v>
      </c>
      <c r="Q142" s="70"/>
      <c r="R142" s="70"/>
      <c r="S142" s="70"/>
      <c r="T142" s="70"/>
      <c r="U142" s="70"/>
      <c r="V142" s="71"/>
    </row>
    <row r="143" spans="1:22" ht="15" x14ac:dyDescent="0.25">
      <c r="A143" s="409"/>
      <c r="B143" s="216"/>
      <c r="C143" s="796"/>
      <c r="D143" s="796" t="str">
        <f t="shared" si="22"/>
        <v/>
      </c>
      <c r="E143" s="796"/>
      <c r="F143" s="276"/>
      <c r="G143" s="276"/>
      <c r="H143" s="276"/>
      <c r="I143" s="276"/>
      <c r="J143" s="276"/>
      <c r="K143" s="276"/>
      <c r="L143" s="276"/>
      <c r="M143" s="276"/>
      <c r="N143" s="276"/>
      <c r="O143" s="796">
        <f t="shared" si="23"/>
        <v>0</v>
      </c>
      <c r="P143" s="162">
        <f>IF(F143&gt;$F$302*2,$F$302*2,F143) + IF(G143&gt;$G$302*2,$G$302*2,G143) + IF(H143&gt;$H$302*2,$H$302*2,H143) + IF(I143&gt;$I$302*2,$I$302*2,I143) + IF(J143&gt;$J$302*2,$J$302*2,J143) + IF(K143&gt;$K$302*2,$K$302*2,K143) + IF(L143&gt;$L$302*2,$L$302*2,L143) + IF(M143&gt;$M$302*2,$M$302*2,M143) + IF(N143&gt;$N$302*2,$N$302*2,N143)</f>
        <v>0</v>
      </c>
      <c r="Q143" s="70"/>
      <c r="R143" s="70"/>
      <c r="S143" s="70"/>
      <c r="T143" s="70"/>
      <c r="U143" s="70"/>
      <c r="V143" s="71"/>
    </row>
    <row r="144" spans="1:22" ht="15" x14ac:dyDescent="0.25">
      <c r="A144" s="409"/>
      <c r="B144" s="216"/>
      <c r="C144" s="796"/>
      <c r="D144" s="796" t="str">
        <f t="shared" si="22"/>
        <v/>
      </c>
      <c r="E144" s="796"/>
      <c r="F144" s="276"/>
      <c r="G144" s="276"/>
      <c r="H144" s="276"/>
      <c r="I144" s="276"/>
      <c r="J144" s="276"/>
      <c r="K144" s="276"/>
      <c r="L144" s="276"/>
      <c r="M144" s="276"/>
      <c r="N144" s="276"/>
      <c r="O144" s="796">
        <f t="shared" si="23"/>
        <v>0</v>
      </c>
      <c r="P144" s="162">
        <f>IF(F144&gt;$F$302*2,$F$302*2,F144) + IF(G144&gt;$G$302*2,$G$302*2,G144) + IF(H144&gt;$H$302*2,$H$302*2,H144) + IF(I144&gt;$I$302*2,$I$302*2,I144) + IF(J144&gt;$J$302*2,$J$302*2,J144) + IF(K144&gt;$K$302*2,$K$302*2,K144) + IF(L144&gt;$L$302*2,$L$302*2,L144) + IF(M144&gt;$M$302*2,$M$302*2,M144) + IF(N144&gt;$N$302*2,$N$302*2,N144)</f>
        <v>0</v>
      </c>
      <c r="Q144" s="70"/>
      <c r="R144" s="70"/>
      <c r="S144" s="70"/>
      <c r="T144" s="70"/>
      <c r="U144" s="70"/>
      <c r="V144" s="71"/>
    </row>
    <row r="145" spans="1:22" ht="15" x14ac:dyDescent="0.25">
      <c r="A145" s="409"/>
      <c r="B145" s="216"/>
      <c r="C145" s="796"/>
      <c r="D145" s="796" t="str">
        <f t="shared" si="22"/>
        <v/>
      </c>
      <c r="E145" s="796"/>
      <c r="F145" s="276"/>
      <c r="G145" s="276"/>
      <c r="H145" s="276"/>
      <c r="I145" s="276"/>
      <c r="J145" s="276"/>
      <c r="K145" s="276"/>
      <c r="L145" s="276"/>
      <c r="M145" s="276"/>
      <c r="N145" s="276"/>
      <c r="O145" s="796">
        <f t="shared" si="23"/>
        <v>0</v>
      </c>
      <c r="P145" s="162">
        <f>IF(F145&gt;$F$302*2,$F$302*2,F145) + IF(G145&gt;$G$302*2,$G$302*2,G145) + IF(H145&gt;$H$302*2,$H$302*2,H145) + IF(I145&gt;$I$302*2,$I$302*2,I145) + IF(J145&gt;$J$302*2,$J$302*2,J145) + IF(K145&gt;$K$302*2,$K$302*2,K145) + IF(L145&gt;$L$302*2,$L$302*2,L145) + IF(M145&gt;$M$302*2,$M$302*2,M145) + IF(N145&gt;$N$302*2,$N$302*2,N145)</f>
        <v>0</v>
      </c>
      <c r="Q145" s="70"/>
      <c r="R145" s="70"/>
      <c r="S145" s="70"/>
      <c r="T145" s="70"/>
      <c r="U145" s="70"/>
      <c r="V145" s="71"/>
    </row>
    <row r="146" spans="1:22" ht="15" x14ac:dyDescent="0.25">
      <c r="A146" s="409"/>
      <c r="B146" s="216"/>
      <c r="C146" s="796"/>
      <c r="D146" s="796" t="str">
        <f t="shared" si="22"/>
        <v/>
      </c>
      <c r="E146" s="796"/>
      <c r="F146" s="276"/>
      <c r="G146" s="276"/>
      <c r="H146" s="276"/>
      <c r="I146" s="276"/>
      <c r="J146" s="276"/>
      <c r="K146" s="276"/>
      <c r="L146" s="276"/>
      <c r="M146" s="276"/>
      <c r="N146" s="276"/>
      <c r="O146" s="796">
        <f t="shared" si="23"/>
        <v>0</v>
      </c>
      <c r="P146" s="162">
        <f>IF(F146&gt;$F$302*2,$F$302*2,F146) + IF(G146&gt;$G$302*2,$G$302*2,G146) + IF(H146&gt;$H$302*2,$H$302*2,H146) + IF(I146&gt;$I$302*2,$I$302*2,I146) + IF(J146&gt;$J$302*2,$J$302*2,J146) + IF(K146&gt;$K$302*2,$K$302*2,K146) + IF(L146&gt;$L$302*2,$L$302*2,L146) + IF(M146&gt;$M$302*2,$M$302*2,M146) + IF(N146&gt;$N$302*2,$N$302*2,N146)</f>
        <v>0</v>
      </c>
      <c r="Q146" s="70"/>
      <c r="R146" s="70"/>
      <c r="S146" s="70"/>
      <c r="T146" s="70"/>
      <c r="U146" s="70"/>
      <c r="V146" s="71"/>
    </row>
    <row r="147" spans="1:22" ht="15" x14ac:dyDescent="0.25">
      <c r="A147" s="409"/>
      <c r="B147" s="216"/>
      <c r="C147" s="796"/>
      <c r="D147" s="796" t="str">
        <f t="shared" si="22"/>
        <v/>
      </c>
      <c r="E147" s="796"/>
      <c r="F147" s="276"/>
      <c r="G147" s="276"/>
      <c r="H147" s="276"/>
      <c r="I147" s="276"/>
      <c r="J147" s="276"/>
      <c r="K147" s="276"/>
      <c r="L147" s="276"/>
      <c r="M147" s="276"/>
      <c r="N147" s="276"/>
      <c r="O147" s="796">
        <f t="shared" si="23"/>
        <v>0</v>
      </c>
      <c r="P147" s="162">
        <f>IF(F147&gt;$F$302*2,$F$302*2,F147) + IF(G147&gt;$G$302*2,$G$302*2,G147) + IF(H147&gt;$H$302*2,$H$302*2,H147) + IF(I147&gt;$I$302*2,$I$302*2,I147) + IF(J147&gt;$J$302*2,$J$302*2,J147) + IF(K147&gt;$K$302*2,$K$302*2,K147) + IF(L147&gt;$L$302*2,$L$302*2,L147) + IF(M147&gt;$M$302*2,$M$302*2,M147) + IF(N147&gt;$N$302*2,$N$302*2,N147)</f>
        <v>0</v>
      </c>
      <c r="Q147" s="70"/>
      <c r="R147" s="70"/>
      <c r="S147" s="70"/>
      <c r="T147" s="70"/>
      <c r="U147" s="70"/>
      <c r="V147" s="71"/>
    </row>
    <row r="148" spans="1:22" ht="15" x14ac:dyDescent="0.25">
      <c r="A148" s="409"/>
      <c r="B148" s="216"/>
      <c r="C148" s="796"/>
      <c r="D148" s="796" t="str">
        <f t="shared" si="22"/>
        <v/>
      </c>
      <c r="E148" s="796"/>
      <c r="F148" s="276"/>
      <c r="G148" s="276"/>
      <c r="H148" s="276"/>
      <c r="I148" s="276"/>
      <c r="J148" s="276"/>
      <c r="K148" s="276"/>
      <c r="L148" s="276"/>
      <c r="M148" s="276"/>
      <c r="N148" s="276"/>
      <c r="O148" s="796">
        <f t="shared" si="23"/>
        <v>0</v>
      </c>
      <c r="P148" s="162">
        <f>IF(F148&gt;$F$302*2,$F$302*2,F148) + IF(G148&gt;$G$302*2,$G$302*2,G148) + IF(H148&gt;$H$302*2,$H$302*2,H148) + IF(I148&gt;$I$302*2,$I$302*2,I148) + IF(J148&gt;$J$302*2,$J$302*2,J148) + IF(K148&gt;$K$302*2,$K$302*2,K148) + IF(L148&gt;$L$302*2,$L$302*2,L148) + IF(M148&gt;$M$302*2,$M$302*2,M148) + IF(N148&gt;$N$302*2,$N$302*2,N148)</f>
        <v>0</v>
      </c>
      <c r="Q148" s="70"/>
      <c r="R148" s="70"/>
      <c r="S148" s="70"/>
      <c r="T148" s="70"/>
      <c r="U148" s="70"/>
      <c r="V148" s="71"/>
    </row>
    <row r="149" spans="1:22" ht="15" x14ac:dyDescent="0.25">
      <c r="A149" s="409"/>
      <c r="B149" s="216"/>
      <c r="C149" s="796"/>
      <c r="D149" s="796" t="str">
        <f t="shared" si="22"/>
        <v/>
      </c>
      <c r="E149" s="796"/>
      <c r="F149" s="276"/>
      <c r="G149" s="276"/>
      <c r="H149" s="276"/>
      <c r="I149" s="276"/>
      <c r="J149" s="276"/>
      <c r="K149" s="276"/>
      <c r="L149" s="276"/>
      <c r="M149" s="276"/>
      <c r="N149" s="276"/>
      <c r="O149" s="796">
        <f t="shared" si="23"/>
        <v>0</v>
      </c>
      <c r="P149" s="162">
        <f>IF(F149&gt;$F$302*2,$F$302*2,F149) + IF(G149&gt;$G$302*2,$G$302*2,G149) + IF(H149&gt;$H$302*2,$H$302*2,H149) + IF(I149&gt;$I$302*2,$I$302*2,I149) + IF(J149&gt;$J$302*2,$J$302*2,J149) + IF(K149&gt;$K$302*2,$K$302*2,K149) + IF(L149&gt;$L$302*2,$L$302*2,L149) + IF(M149&gt;$M$302*2,$M$302*2,M149) + IF(N149&gt;$N$302*2,$N$302*2,N149)</f>
        <v>0</v>
      </c>
      <c r="Q149" s="70"/>
      <c r="R149" s="70"/>
      <c r="S149" s="70"/>
      <c r="T149" s="70"/>
      <c r="U149" s="70"/>
      <c r="V149" s="71"/>
    </row>
    <row r="150" spans="1:22" ht="15" x14ac:dyDescent="0.25">
      <c r="A150" s="409"/>
      <c r="B150" s="216"/>
      <c r="C150" s="796"/>
      <c r="D150" s="796" t="str">
        <f t="shared" si="22"/>
        <v/>
      </c>
      <c r="E150" s="796"/>
      <c r="F150" s="276"/>
      <c r="G150" s="276"/>
      <c r="H150" s="276"/>
      <c r="I150" s="276"/>
      <c r="J150" s="276"/>
      <c r="K150" s="276"/>
      <c r="L150" s="276"/>
      <c r="M150" s="276"/>
      <c r="N150" s="276"/>
      <c r="O150" s="796">
        <f t="shared" si="23"/>
        <v>0</v>
      </c>
      <c r="P150" s="162">
        <f>IF(F150&gt;$F$302*2,$F$302*2,F150) + IF(G150&gt;$G$302*2,$G$302*2,G150) + IF(H150&gt;$H$302*2,$H$302*2,H150) + IF(I150&gt;$I$302*2,$I$302*2,I150) + IF(J150&gt;$J$302*2,$J$302*2,J150) + IF(K150&gt;$K$302*2,$K$302*2,K150) + IF(L150&gt;$L$302*2,$L$302*2,L150) + IF(M150&gt;$M$302*2,$M$302*2,M150) + IF(N150&gt;$N$302*2,$N$302*2,N150)</f>
        <v>0</v>
      </c>
      <c r="Q150" s="70"/>
      <c r="R150" s="70"/>
      <c r="S150" s="70"/>
      <c r="T150" s="70"/>
      <c r="U150" s="70"/>
      <c r="V150" s="71"/>
    </row>
    <row r="151" spans="1:22" ht="15" x14ac:dyDescent="0.25">
      <c r="A151" s="409"/>
      <c r="B151" s="216"/>
      <c r="C151" s="796"/>
      <c r="D151" s="796" t="str">
        <f t="shared" si="22"/>
        <v/>
      </c>
      <c r="E151" s="796"/>
      <c r="F151" s="276"/>
      <c r="G151" s="276"/>
      <c r="H151" s="276"/>
      <c r="I151" s="276"/>
      <c r="J151" s="276"/>
      <c r="K151" s="276"/>
      <c r="L151" s="276"/>
      <c r="M151" s="276"/>
      <c r="N151" s="276"/>
      <c r="O151" s="796">
        <f t="shared" si="23"/>
        <v>0</v>
      </c>
      <c r="P151" s="162">
        <f>IF(F151&gt;$F$302*2,$F$302*2,F151) + IF(G151&gt;$G$302*2,$G$302*2,G151) + IF(H151&gt;$H$302*2,$H$302*2,H151) + IF(I151&gt;$I$302*2,$I$302*2,I151) + IF(J151&gt;$J$302*2,$J$302*2,J151) + IF(K151&gt;$K$302*2,$K$302*2,K151) + IF(L151&gt;$L$302*2,$L$302*2,L151) + IF(M151&gt;$M$302*2,$M$302*2,M151) + IF(N151&gt;$N$302*2,$N$302*2,N151)</f>
        <v>0</v>
      </c>
      <c r="Q151" s="70"/>
      <c r="R151" s="70"/>
      <c r="S151" s="70"/>
      <c r="T151" s="70"/>
      <c r="U151" s="70"/>
      <c r="V151" s="71"/>
    </row>
    <row r="152" spans="1:22" ht="15" x14ac:dyDescent="0.25">
      <c r="A152" s="409"/>
      <c r="B152" s="216"/>
      <c r="C152" s="796"/>
      <c r="D152" s="796" t="str">
        <f t="shared" si="12"/>
        <v/>
      </c>
      <c r="E152" s="796"/>
      <c r="F152" s="276"/>
      <c r="G152" s="276"/>
      <c r="H152" s="276"/>
      <c r="I152" s="276"/>
      <c r="J152" s="276"/>
      <c r="K152" s="276"/>
      <c r="L152" s="276"/>
      <c r="M152" s="276"/>
      <c r="N152" s="276"/>
      <c r="O152" s="796">
        <f t="shared" si="13"/>
        <v>0</v>
      </c>
      <c r="P152" s="162">
        <f>IF(F152&gt;$F$302*2,$F$302*2,F152) + IF(G152&gt;$G$302*2,$G$302*2,G152) + IF(H152&gt;$H$302*2,$H$302*2,H152) + IF(I152&gt;$I$302*2,$I$302*2,I152) + IF(J152&gt;$J$302*2,$J$302*2,J152) + IF(K152&gt;$K$302*2,$K$302*2,K152) + IF(L152&gt;$L$302*2,$L$302*2,L152) + IF(M152&gt;$M$302*2,$M$302*2,M152) + IF(N152&gt;$N$302*2,$N$302*2,N152)</f>
        <v>0</v>
      </c>
      <c r="Q152" s="70"/>
      <c r="R152" s="70"/>
      <c r="S152" s="70"/>
      <c r="T152" s="70"/>
      <c r="U152" s="70"/>
      <c r="V152" s="71"/>
    </row>
    <row r="153" spans="1:22" ht="15" x14ac:dyDescent="0.25">
      <c r="A153" s="409"/>
      <c r="B153" s="216"/>
      <c r="C153" s="796"/>
      <c r="D153" s="796" t="str">
        <f t="shared" si="12"/>
        <v/>
      </c>
      <c r="E153" s="796"/>
      <c r="F153" s="276"/>
      <c r="G153" s="276"/>
      <c r="H153" s="276"/>
      <c r="I153" s="276"/>
      <c r="J153" s="276"/>
      <c r="K153" s="276"/>
      <c r="L153" s="276"/>
      <c r="M153" s="276"/>
      <c r="N153" s="276"/>
      <c r="O153" s="796">
        <f t="shared" si="13"/>
        <v>0</v>
      </c>
      <c r="P153" s="162">
        <f>IF(F153&gt;$F$302*2,$F$302*2,F153) + IF(G153&gt;$G$302*2,$G$302*2,G153) + IF(H153&gt;$H$302*2,$H$302*2,H153) + IF(I153&gt;$I$302*2,$I$302*2,I153) + IF(J153&gt;$J$302*2,$J$302*2,J153) + IF(K153&gt;$K$302*2,$K$302*2,K153) + IF(L153&gt;$L$302*2,$L$302*2,L153) + IF(M153&gt;$M$302*2,$M$302*2,M153) + IF(N153&gt;$N$302*2,$N$302*2,N153)</f>
        <v>0</v>
      </c>
      <c r="Q153" s="70"/>
      <c r="R153" s="70"/>
      <c r="S153" s="70"/>
      <c r="T153" s="70"/>
      <c r="U153" s="70"/>
      <c r="V153" s="71"/>
    </row>
    <row r="154" spans="1:22" ht="15" x14ac:dyDescent="0.25">
      <c r="A154" s="409"/>
      <c r="B154" s="216"/>
      <c r="C154" s="796"/>
      <c r="D154" s="796" t="str">
        <f t="shared" si="12"/>
        <v/>
      </c>
      <c r="E154" s="796"/>
      <c r="F154" s="276"/>
      <c r="G154" s="276"/>
      <c r="H154" s="276"/>
      <c r="I154" s="276"/>
      <c r="J154" s="276"/>
      <c r="K154" s="276"/>
      <c r="L154" s="276"/>
      <c r="M154" s="276"/>
      <c r="N154" s="276"/>
      <c r="O154" s="796">
        <f t="shared" si="13"/>
        <v>0</v>
      </c>
      <c r="P154" s="162">
        <f>IF(F154&gt;$F$302*2,$F$302*2,F154) + IF(G154&gt;$G$302*2,$G$302*2,G154) + IF(H154&gt;$H$302*2,$H$302*2,H154) + IF(I154&gt;$I$302*2,$I$302*2,I154) + IF(J154&gt;$J$302*2,$J$302*2,J154) + IF(K154&gt;$K$302*2,$K$302*2,K154) + IF(L154&gt;$L$302*2,$L$302*2,L154) + IF(M154&gt;$M$302*2,$M$302*2,M154) + IF(N154&gt;$N$302*2,$N$302*2,N154)</f>
        <v>0</v>
      </c>
      <c r="Q154" s="70"/>
      <c r="R154" s="70"/>
      <c r="S154" s="70"/>
      <c r="T154" s="70"/>
      <c r="U154" s="70"/>
      <c r="V154" s="71"/>
    </row>
    <row r="155" spans="1:22" ht="15" x14ac:dyDescent="0.25">
      <c r="A155" s="409"/>
      <c r="B155" s="216"/>
      <c r="C155" s="796"/>
      <c r="D155" s="796" t="str">
        <f t="shared" si="12"/>
        <v/>
      </c>
      <c r="E155" s="796"/>
      <c r="F155" s="276"/>
      <c r="G155" s="276"/>
      <c r="H155" s="276"/>
      <c r="I155" s="276"/>
      <c r="J155" s="276"/>
      <c r="K155" s="276"/>
      <c r="L155" s="276"/>
      <c r="M155" s="276"/>
      <c r="N155" s="276"/>
      <c r="O155" s="796">
        <f t="shared" si="13"/>
        <v>0</v>
      </c>
      <c r="P155" s="162">
        <f>IF(F155&gt;$F$302*2,$F$302*2,F155) + IF(G155&gt;$G$302*2,$G$302*2,G155) + IF(H155&gt;$H$302*2,$H$302*2,H155) + IF(I155&gt;$I$302*2,$I$302*2,I155) + IF(J155&gt;$J$302*2,$J$302*2,J155) + IF(K155&gt;$K$302*2,$K$302*2,K155) + IF(L155&gt;$L$302*2,$L$302*2,L155) + IF(M155&gt;$M$302*2,$M$302*2,M155) + IF(N155&gt;$N$302*2,$N$302*2,N155)</f>
        <v>0</v>
      </c>
      <c r="Q155" s="70"/>
      <c r="R155" s="70"/>
      <c r="S155" s="70"/>
      <c r="T155" s="70"/>
      <c r="U155" s="70"/>
      <c r="V155" s="71"/>
    </row>
    <row r="156" spans="1:22" ht="15" x14ac:dyDescent="0.25">
      <c r="A156" s="409"/>
      <c r="B156" s="216"/>
      <c r="C156" s="796"/>
      <c r="D156" s="796" t="str">
        <f t="shared" si="12"/>
        <v/>
      </c>
      <c r="E156" s="796"/>
      <c r="F156" s="276"/>
      <c r="G156" s="276"/>
      <c r="H156" s="276"/>
      <c r="I156" s="276"/>
      <c r="J156" s="276"/>
      <c r="K156" s="276"/>
      <c r="L156" s="276"/>
      <c r="M156" s="276"/>
      <c r="N156" s="276"/>
      <c r="O156" s="796">
        <f t="shared" si="13"/>
        <v>0</v>
      </c>
      <c r="P156" s="162">
        <f>IF(F156&gt;$F$302*2,$F$302*2,F156) + IF(G156&gt;$G$302*2,$G$302*2,G156) + IF(H156&gt;$H$302*2,$H$302*2,H156) + IF(I156&gt;$I$302*2,$I$302*2,I156) + IF(J156&gt;$J$302*2,$J$302*2,J156) + IF(K156&gt;$K$302*2,$K$302*2,K156) + IF(L156&gt;$L$302*2,$L$302*2,L156) + IF(M156&gt;$M$302*2,$M$302*2,M156) + IF(N156&gt;$N$302*2,$N$302*2,N156)</f>
        <v>0</v>
      </c>
      <c r="Q156" s="70"/>
      <c r="R156" s="70"/>
      <c r="S156" s="70"/>
      <c r="T156" s="70"/>
      <c r="U156" s="70"/>
      <c r="V156" s="71"/>
    </row>
    <row r="157" spans="1:22" ht="15" x14ac:dyDescent="0.25">
      <c r="A157" s="409"/>
      <c r="B157" s="216"/>
      <c r="C157" s="796"/>
      <c r="D157" s="796" t="str">
        <f t="shared" si="12"/>
        <v/>
      </c>
      <c r="E157" s="796"/>
      <c r="F157" s="276"/>
      <c r="G157" s="276"/>
      <c r="H157" s="276"/>
      <c r="I157" s="276"/>
      <c r="J157" s="276"/>
      <c r="K157" s="276"/>
      <c r="L157" s="276"/>
      <c r="M157" s="276"/>
      <c r="N157" s="276"/>
      <c r="O157" s="796">
        <f t="shared" si="13"/>
        <v>0</v>
      </c>
      <c r="P157" s="162">
        <f>IF(F157&gt;$F$302*2,$F$302*2,F157) + IF(G157&gt;$G$302*2,$G$302*2,G157) + IF(H157&gt;$H$302*2,$H$302*2,H157) + IF(I157&gt;$I$302*2,$I$302*2,I157) + IF(J157&gt;$J$302*2,$J$302*2,J157) + IF(K157&gt;$K$302*2,$K$302*2,K157) + IF(L157&gt;$L$302*2,$L$302*2,L157) + IF(M157&gt;$M$302*2,$M$302*2,M157) + IF(N157&gt;$N$302*2,$N$302*2,N157)</f>
        <v>0</v>
      </c>
      <c r="Q157" s="70"/>
      <c r="R157" s="70"/>
      <c r="S157" s="70"/>
      <c r="T157" s="70"/>
      <c r="U157" s="70"/>
      <c r="V157" s="71"/>
    </row>
    <row r="158" spans="1:22" ht="15" x14ac:dyDescent="0.25">
      <c r="A158" s="409"/>
      <c r="B158" s="216"/>
      <c r="C158" s="796"/>
      <c r="D158" s="796" t="str">
        <f t="shared" si="12"/>
        <v/>
      </c>
      <c r="E158" s="796"/>
      <c r="F158" s="276"/>
      <c r="G158" s="276"/>
      <c r="H158" s="276"/>
      <c r="I158" s="276"/>
      <c r="J158" s="276"/>
      <c r="K158" s="276"/>
      <c r="L158" s="276"/>
      <c r="M158" s="276"/>
      <c r="N158" s="276"/>
      <c r="O158" s="796">
        <f t="shared" si="13"/>
        <v>0</v>
      </c>
      <c r="P158" s="162">
        <f>IF(F158&gt;$F$302*2,$F$302*2,F158) + IF(G158&gt;$G$302*2,$G$302*2,G158) + IF(H158&gt;$H$302*2,$H$302*2,H158) + IF(I158&gt;$I$302*2,$I$302*2,I158) + IF(J158&gt;$J$302*2,$J$302*2,J158) + IF(K158&gt;$K$302*2,$K$302*2,K158) + IF(L158&gt;$L$302*2,$L$302*2,L158) + IF(M158&gt;$M$302*2,$M$302*2,M158) + IF(N158&gt;$N$302*2,$N$302*2,N158)</f>
        <v>0</v>
      </c>
      <c r="Q158" s="70"/>
      <c r="R158" s="70"/>
      <c r="S158" s="70"/>
      <c r="T158" s="70"/>
      <c r="U158" s="70"/>
      <c r="V158" s="71"/>
    </row>
    <row r="159" spans="1:22" ht="15" x14ac:dyDescent="0.25">
      <c r="A159" s="409"/>
      <c r="B159" s="216"/>
      <c r="C159" s="796"/>
      <c r="D159" s="796" t="str">
        <f t="shared" si="12"/>
        <v/>
      </c>
      <c r="E159" s="796"/>
      <c r="F159" s="276"/>
      <c r="G159" s="276"/>
      <c r="H159" s="276"/>
      <c r="I159" s="276"/>
      <c r="J159" s="276"/>
      <c r="K159" s="276"/>
      <c r="L159" s="276"/>
      <c r="M159" s="276"/>
      <c r="N159" s="276"/>
      <c r="O159" s="796">
        <f t="shared" si="13"/>
        <v>0</v>
      </c>
      <c r="P159" s="162">
        <f>IF(F159&gt;$F$302*2,$F$302*2,F159) + IF(G159&gt;$G$302*2,$G$302*2,G159) + IF(H159&gt;$H$302*2,$H$302*2,H159) + IF(I159&gt;$I$302*2,$I$302*2,I159) + IF(J159&gt;$J$302*2,$J$302*2,J159) + IF(K159&gt;$K$302*2,$K$302*2,K159) + IF(L159&gt;$L$302*2,$L$302*2,L159) + IF(M159&gt;$M$302*2,$M$302*2,M159) + IF(N159&gt;$N$302*2,$N$302*2,N159)</f>
        <v>0</v>
      </c>
      <c r="Q159" s="70"/>
      <c r="R159" s="70"/>
      <c r="S159" s="70"/>
      <c r="T159" s="70"/>
      <c r="U159" s="70"/>
      <c r="V159" s="71"/>
    </row>
    <row r="160" spans="1:22" ht="15" x14ac:dyDescent="0.25">
      <c r="A160" s="409"/>
      <c r="B160" s="216"/>
      <c r="C160" s="796"/>
      <c r="D160" s="796" t="str">
        <f t="shared" si="12"/>
        <v/>
      </c>
      <c r="E160" s="796"/>
      <c r="F160" s="276"/>
      <c r="G160" s="276"/>
      <c r="H160" s="276"/>
      <c r="I160" s="276"/>
      <c r="J160" s="276"/>
      <c r="K160" s="276"/>
      <c r="L160" s="276"/>
      <c r="M160" s="276"/>
      <c r="N160" s="276"/>
      <c r="O160" s="796">
        <f t="shared" si="13"/>
        <v>0</v>
      </c>
      <c r="P160" s="162">
        <f>IF(F160&gt;$F$302*2,$F$302*2,F160) + IF(G160&gt;$G$302*2,$G$302*2,G160) + IF(H160&gt;$H$302*2,$H$302*2,H160) + IF(I160&gt;$I$302*2,$I$302*2,I160) + IF(J160&gt;$J$302*2,$J$302*2,J160) + IF(K160&gt;$K$302*2,$K$302*2,K160) + IF(L160&gt;$L$302*2,$L$302*2,L160) + IF(M160&gt;$M$302*2,$M$302*2,M160) + IF(N160&gt;$N$302*2,$N$302*2,N160)</f>
        <v>0</v>
      </c>
      <c r="Q160" s="70"/>
      <c r="R160" s="70"/>
      <c r="S160" s="70"/>
      <c r="T160" s="70"/>
      <c r="U160" s="70"/>
      <c r="V160" s="71"/>
    </row>
    <row r="161" spans="1:22" ht="15" x14ac:dyDescent="0.25">
      <c r="A161" s="409"/>
      <c r="B161" s="216"/>
      <c r="C161" s="796"/>
      <c r="D161" s="796" t="str">
        <f t="shared" ref="D161:D214" si="28">A161&amp;C161</f>
        <v/>
      </c>
      <c r="E161" s="796"/>
      <c r="F161" s="276"/>
      <c r="G161" s="276"/>
      <c r="H161" s="276"/>
      <c r="I161" s="276"/>
      <c r="J161" s="276"/>
      <c r="K161" s="276"/>
      <c r="L161" s="276"/>
      <c r="M161" s="276"/>
      <c r="N161" s="276"/>
      <c r="O161" s="796">
        <f t="shared" ref="O161:O214" si="29">SUM(F161:N161)</f>
        <v>0</v>
      </c>
      <c r="P161" s="162">
        <f>IF(F161&gt;$F$302*2,$F$302*2,F161) + IF(G161&gt;$G$302*2,$G$302*2,G161) + IF(H161&gt;$H$302*2,$H$302*2,H161) + IF(I161&gt;$I$302*2,$I$302*2,I161) + IF(J161&gt;$J$302*2,$J$302*2,J161) + IF(K161&gt;$K$302*2,$K$302*2,K161) + IF(L161&gt;$L$302*2,$L$302*2,L161) + IF(M161&gt;$M$302*2,$M$302*2,M161) + IF(N161&gt;$N$302*2,$N$302*2,N161)</f>
        <v>0</v>
      </c>
      <c r="Q161" s="70"/>
      <c r="R161" s="70"/>
      <c r="S161" s="70"/>
      <c r="T161" s="70"/>
      <c r="U161" s="70"/>
      <c r="V161" s="71"/>
    </row>
    <row r="162" spans="1:22" ht="15" x14ac:dyDescent="0.25">
      <c r="A162" s="409"/>
      <c r="B162" s="216"/>
      <c r="C162" s="796"/>
      <c r="D162" s="796" t="str">
        <f t="shared" si="28"/>
        <v/>
      </c>
      <c r="E162" s="796"/>
      <c r="F162" s="276"/>
      <c r="G162" s="276"/>
      <c r="H162" s="276"/>
      <c r="I162" s="276"/>
      <c r="J162" s="276"/>
      <c r="K162" s="276"/>
      <c r="L162" s="276"/>
      <c r="M162" s="276"/>
      <c r="N162" s="276"/>
      <c r="O162" s="796">
        <f t="shared" si="29"/>
        <v>0</v>
      </c>
      <c r="P162" s="162">
        <f>IF(F162&gt;$F$302*2,$F$302*2,F162) + IF(G162&gt;$G$302*2,$G$302*2,G162) + IF(H162&gt;$H$302*2,$H$302*2,H162) + IF(I162&gt;$I$302*2,$I$302*2,I162) + IF(J162&gt;$J$302*2,$J$302*2,J162) + IF(K162&gt;$K$302*2,$K$302*2,K162) + IF(L162&gt;$L$302*2,$L$302*2,L162) + IF(M162&gt;$M$302*2,$M$302*2,M162) + IF(N162&gt;$N$302*2,$N$302*2,N162)</f>
        <v>0</v>
      </c>
      <c r="Q162" s="70"/>
      <c r="R162" s="70"/>
      <c r="S162" s="70"/>
      <c r="T162" s="70"/>
      <c r="U162" s="70"/>
      <c r="V162" s="71"/>
    </row>
    <row r="163" spans="1:22" ht="15" x14ac:dyDescent="0.25">
      <c r="A163" s="409"/>
      <c r="B163" s="216"/>
      <c r="C163" s="796"/>
      <c r="D163" s="796" t="str">
        <f t="shared" si="28"/>
        <v/>
      </c>
      <c r="E163" s="796"/>
      <c r="F163" s="276"/>
      <c r="G163" s="276"/>
      <c r="H163" s="276"/>
      <c r="I163" s="276"/>
      <c r="J163" s="276"/>
      <c r="K163" s="276"/>
      <c r="L163" s="276"/>
      <c r="M163" s="276"/>
      <c r="N163" s="276"/>
      <c r="O163" s="796">
        <f t="shared" si="29"/>
        <v>0</v>
      </c>
      <c r="P163" s="162">
        <f>IF(F163&gt;$F$302*2,$F$302*2,F163) + IF(G163&gt;$G$302*2,$G$302*2,G163) + IF(H163&gt;$H$302*2,$H$302*2,H163) + IF(I163&gt;$I$302*2,$I$302*2,I163) + IF(J163&gt;$J$302*2,$J$302*2,J163) + IF(K163&gt;$K$302*2,$K$302*2,K163) + IF(L163&gt;$L$302*2,$L$302*2,L163) + IF(M163&gt;$M$302*2,$M$302*2,M163) + IF(N163&gt;$N$302*2,$N$302*2,N163)</f>
        <v>0</v>
      </c>
      <c r="Q163" s="70"/>
      <c r="R163" s="70"/>
      <c r="S163" s="70"/>
      <c r="T163" s="70"/>
      <c r="U163" s="70"/>
      <c r="V163" s="71"/>
    </row>
    <row r="164" spans="1:22" ht="15" x14ac:dyDescent="0.25">
      <c r="A164" s="409"/>
      <c r="B164" s="216"/>
      <c r="C164" s="796"/>
      <c r="D164" s="796" t="str">
        <f t="shared" ref="D164:D171" si="30">A164&amp;C164</f>
        <v/>
      </c>
      <c r="E164" s="796"/>
      <c r="F164" s="276"/>
      <c r="G164" s="276"/>
      <c r="H164" s="276"/>
      <c r="I164" s="276"/>
      <c r="J164" s="276"/>
      <c r="K164" s="276"/>
      <c r="L164" s="276"/>
      <c r="M164" s="276"/>
      <c r="N164" s="276"/>
      <c r="O164" s="796">
        <f t="shared" si="29"/>
        <v>0</v>
      </c>
      <c r="P164" s="162">
        <f>IF(F164&gt;$F$302*2,$F$302*2,F164) + IF(G164&gt;$G$302*2,$G$302*2,G164) + IF(H164&gt;$H$302*2,$H$302*2,H164) + IF(I164&gt;$I$302*2,$I$302*2,I164) + IF(J164&gt;$J$302*2,$J$302*2,J164) + IF(K164&gt;$K$302*2,$K$302*2,K164) + IF(L164&gt;$L$302*2,$L$302*2,L164) + IF(M164&gt;$M$302*2,$M$302*2,M164) + IF(N164&gt;$N$302*2,$N$302*2,N164)</f>
        <v>0</v>
      </c>
      <c r="Q164" s="70"/>
      <c r="R164" s="70"/>
      <c r="S164" s="70"/>
      <c r="T164" s="70"/>
      <c r="U164" s="70"/>
      <c r="V164" s="71"/>
    </row>
    <row r="165" spans="1:22" ht="15" x14ac:dyDescent="0.25">
      <c r="A165" s="409"/>
      <c r="B165" s="216"/>
      <c r="C165" s="796"/>
      <c r="D165" s="796" t="str">
        <f t="shared" si="30"/>
        <v/>
      </c>
      <c r="E165" s="796"/>
      <c r="F165" s="276"/>
      <c r="G165" s="276"/>
      <c r="H165" s="276"/>
      <c r="I165" s="276"/>
      <c r="J165" s="276"/>
      <c r="K165" s="276"/>
      <c r="L165" s="276"/>
      <c r="M165" s="276"/>
      <c r="N165" s="276"/>
      <c r="O165" s="796">
        <f t="shared" si="29"/>
        <v>0</v>
      </c>
      <c r="P165" s="162">
        <f>IF(F165&gt;$F$302*2,$F$302*2,F165) + IF(G165&gt;$G$302*2,$G$302*2,G165) + IF(H165&gt;$H$302*2,$H$302*2,H165) + IF(I165&gt;$I$302*2,$I$302*2,I165) + IF(J165&gt;$J$302*2,$J$302*2,J165) + IF(K165&gt;$K$302*2,$K$302*2,K165) + IF(L165&gt;$L$302*2,$L$302*2,L165) + IF(M165&gt;$M$302*2,$M$302*2,M165) + IF(N165&gt;$N$302*2,$N$302*2,N165)</f>
        <v>0</v>
      </c>
      <c r="Q165" s="70"/>
      <c r="R165" s="70"/>
      <c r="S165" s="70"/>
      <c r="T165" s="70"/>
      <c r="U165" s="70"/>
      <c r="V165" s="71"/>
    </row>
    <row r="166" spans="1:22" ht="15" x14ac:dyDescent="0.25">
      <c r="A166" s="409"/>
      <c r="B166" s="216"/>
      <c r="C166" s="796"/>
      <c r="D166" s="796" t="str">
        <f t="shared" si="30"/>
        <v/>
      </c>
      <c r="E166" s="796"/>
      <c r="F166" s="276"/>
      <c r="G166" s="276"/>
      <c r="H166" s="276"/>
      <c r="I166" s="276"/>
      <c r="J166" s="276"/>
      <c r="K166" s="276"/>
      <c r="L166" s="276"/>
      <c r="M166" s="276"/>
      <c r="N166" s="276"/>
      <c r="O166" s="796">
        <f t="shared" si="29"/>
        <v>0</v>
      </c>
      <c r="P166" s="162">
        <f>IF(F166&gt;$F$302*2,$F$302*2,F166) + IF(G166&gt;$G$302*2,$G$302*2,G166) + IF(H166&gt;$H$302*2,$H$302*2,H166) + IF(I166&gt;$I$302*2,$I$302*2,I166) + IF(J166&gt;$J$302*2,$J$302*2,J166) + IF(K166&gt;$K$302*2,$K$302*2,K166) + IF(L166&gt;$L$302*2,$L$302*2,L166) + IF(M166&gt;$M$302*2,$M$302*2,M166) + IF(N166&gt;$N$302*2,$N$302*2,N166)</f>
        <v>0</v>
      </c>
      <c r="Q166" s="70"/>
      <c r="R166" s="70"/>
      <c r="S166" s="70"/>
      <c r="T166" s="70"/>
      <c r="U166" s="70"/>
      <c r="V166" s="71"/>
    </row>
    <row r="167" spans="1:22" ht="15" x14ac:dyDescent="0.25">
      <c r="A167" s="409"/>
      <c r="B167" s="216"/>
      <c r="C167" s="796"/>
      <c r="D167" s="796" t="str">
        <f t="shared" si="30"/>
        <v/>
      </c>
      <c r="E167" s="796"/>
      <c r="F167" s="276"/>
      <c r="G167" s="276"/>
      <c r="H167" s="276"/>
      <c r="I167" s="276"/>
      <c r="J167" s="276"/>
      <c r="K167" s="276"/>
      <c r="L167" s="276"/>
      <c r="M167" s="276"/>
      <c r="N167" s="276"/>
      <c r="O167" s="796">
        <f t="shared" si="29"/>
        <v>0</v>
      </c>
      <c r="P167" s="162">
        <f>IF(F167&gt;$F$302*2,$F$302*2,F167) + IF(G167&gt;$G$302*2,$G$302*2,G167) + IF(H167&gt;$H$302*2,$H$302*2,H167) + IF(I167&gt;$I$302*2,$I$302*2,I167) + IF(J167&gt;$J$302*2,$J$302*2,J167) + IF(K167&gt;$K$302*2,$K$302*2,K167) + IF(L167&gt;$L$302*2,$L$302*2,L167) + IF(M167&gt;$M$302*2,$M$302*2,M167) + IF(N167&gt;$N$302*2,$N$302*2,N167)</f>
        <v>0</v>
      </c>
      <c r="Q167" s="70"/>
      <c r="R167" s="70"/>
      <c r="S167" s="70"/>
      <c r="T167" s="70"/>
      <c r="U167" s="70"/>
      <c r="V167" s="71"/>
    </row>
    <row r="168" spans="1:22" ht="15" x14ac:dyDescent="0.25">
      <c r="A168" s="409"/>
      <c r="B168" s="216"/>
      <c r="C168" s="796"/>
      <c r="D168" s="796" t="str">
        <f t="shared" si="30"/>
        <v/>
      </c>
      <c r="E168" s="796"/>
      <c r="F168" s="276"/>
      <c r="G168" s="276"/>
      <c r="H168" s="276"/>
      <c r="I168" s="276"/>
      <c r="J168" s="276"/>
      <c r="K168" s="276"/>
      <c r="L168" s="276"/>
      <c r="M168" s="276"/>
      <c r="N168" s="276"/>
      <c r="O168" s="796">
        <f t="shared" si="29"/>
        <v>0</v>
      </c>
      <c r="P168" s="162">
        <f>IF(F168&gt;$F$302*2,$F$302*2,F168) + IF(G168&gt;$G$302*2,$G$302*2,G168) + IF(H168&gt;$H$302*2,$H$302*2,H168) + IF(I168&gt;$I$302*2,$I$302*2,I168) + IF(J168&gt;$J$302*2,$J$302*2,J168) + IF(K168&gt;$K$302*2,$K$302*2,K168) + IF(L168&gt;$L$302*2,$L$302*2,L168) + IF(M168&gt;$M$302*2,$M$302*2,M168) + IF(N168&gt;$N$302*2,$N$302*2,N168)</f>
        <v>0</v>
      </c>
      <c r="Q168" s="70"/>
      <c r="R168" s="70"/>
      <c r="S168" s="70"/>
      <c r="T168" s="271"/>
      <c r="U168" s="70"/>
      <c r="V168" s="71"/>
    </row>
    <row r="169" spans="1:22" ht="15" x14ac:dyDescent="0.25">
      <c r="A169" s="409"/>
      <c r="B169" s="216"/>
      <c r="C169" s="796"/>
      <c r="D169" s="796" t="str">
        <f t="shared" si="30"/>
        <v/>
      </c>
      <c r="E169" s="796"/>
      <c r="F169" s="276"/>
      <c r="G169" s="276"/>
      <c r="H169" s="276"/>
      <c r="I169" s="276"/>
      <c r="J169" s="276"/>
      <c r="K169" s="276"/>
      <c r="L169" s="276"/>
      <c r="M169" s="276"/>
      <c r="N169" s="276"/>
      <c r="O169" s="796">
        <f t="shared" si="29"/>
        <v>0</v>
      </c>
      <c r="P169" s="162">
        <f>IF(F169&gt;$F$302*2,$F$302*2,F169) + IF(G169&gt;$G$302*2,$G$302*2,G169) + IF(H169&gt;$H$302*2,$H$302*2,H169) + IF(I169&gt;$I$302*2,$I$302*2,I169) + IF(J169&gt;$J$302*2,$J$302*2,J169) + IF(K169&gt;$K$302*2,$K$302*2,K169) + IF(L169&gt;$L$302*2,$L$302*2,L169) + IF(M169&gt;$M$302*2,$M$302*2,M169) + IF(N169&gt;$N$302*2,$N$302*2,N169)</f>
        <v>0</v>
      </c>
      <c r="Q169" s="70"/>
      <c r="R169" s="70"/>
      <c r="S169" s="70"/>
      <c r="T169" s="271"/>
      <c r="U169" s="70"/>
      <c r="V169" s="71"/>
    </row>
    <row r="170" spans="1:22" ht="15" x14ac:dyDescent="0.25">
      <c r="A170" s="409"/>
      <c r="B170" s="216"/>
      <c r="C170" s="796"/>
      <c r="D170" s="796" t="str">
        <f t="shared" si="30"/>
        <v/>
      </c>
      <c r="E170" s="796"/>
      <c r="F170" s="276"/>
      <c r="G170" s="276"/>
      <c r="H170" s="276"/>
      <c r="I170" s="276"/>
      <c r="J170" s="276"/>
      <c r="K170" s="276"/>
      <c r="L170" s="276"/>
      <c r="M170" s="276"/>
      <c r="N170" s="276"/>
      <c r="O170" s="796">
        <f t="shared" si="29"/>
        <v>0</v>
      </c>
      <c r="P170" s="162">
        <f>IF(F170&gt;$F$302*2,$F$302*2,F170) + IF(G170&gt;$G$302*2,$G$302*2,G170) + IF(H170&gt;$H$302*2,$H$302*2,H170) + IF(I170&gt;$I$302*2,$I$302*2,I170) + IF(J170&gt;$J$302*2,$J$302*2,J170) + IF(K170&gt;$K$302*2,$K$302*2,K170) + IF(L170&gt;$L$302*2,$L$302*2,L170) + IF(M170&gt;$M$302*2,$M$302*2,M170) + IF(N170&gt;$N$302*2,$N$302*2,N170)</f>
        <v>0</v>
      </c>
      <c r="Q170" s="70"/>
      <c r="R170" s="70"/>
      <c r="S170" s="70"/>
      <c r="T170" s="70"/>
      <c r="U170" s="70"/>
      <c r="V170" s="71"/>
    </row>
    <row r="171" spans="1:22" ht="15" x14ac:dyDescent="0.25">
      <c r="A171" s="409"/>
      <c r="B171" s="216"/>
      <c r="C171" s="796"/>
      <c r="D171" s="796" t="str">
        <f t="shared" si="30"/>
        <v/>
      </c>
      <c r="E171" s="796"/>
      <c r="F171" s="276"/>
      <c r="G171" s="276"/>
      <c r="H171" s="276"/>
      <c r="I171" s="276"/>
      <c r="J171" s="276"/>
      <c r="K171" s="276"/>
      <c r="L171" s="276"/>
      <c r="M171" s="276"/>
      <c r="N171" s="276"/>
      <c r="O171" s="796">
        <f t="shared" si="29"/>
        <v>0</v>
      </c>
      <c r="P171" s="162">
        <f>IF(F171&gt;$F$302*2,$F$302*2,F171) + IF(G171&gt;$G$302*2,$G$302*2,G171) + IF(H171&gt;$H$302*2,$H$302*2,H171) + IF(I171&gt;$I$302*2,$I$302*2,I171) + IF(J171&gt;$J$302*2,$J$302*2,J171) + IF(K171&gt;$K$302*2,$K$302*2,K171) + IF(L171&gt;$L$302*2,$L$302*2,L171) + IF(M171&gt;$M$302*2,$M$302*2,M171) + IF(N171&gt;$N$302*2,$N$302*2,N171)</f>
        <v>0</v>
      </c>
      <c r="Q171" s="70"/>
      <c r="R171" s="70"/>
      <c r="S171" s="70"/>
      <c r="T171" s="70"/>
      <c r="U171" s="70"/>
      <c r="V171" s="71"/>
    </row>
    <row r="172" spans="1:22" ht="15" x14ac:dyDescent="0.25">
      <c r="A172" s="409"/>
      <c r="B172" s="216"/>
      <c r="C172" s="796"/>
      <c r="D172" s="796" t="str">
        <f t="shared" si="28"/>
        <v/>
      </c>
      <c r="E172" s="796"/>
      <c r="F172" s="276"/>
      <c r="G172" s="276"/>
      <c r="H172" s="276"/>
      <c r="I172" s="276"/>
      <c r="J172" s="276"/>
      <c r="K172" s="276"/>
      <c r="L172" s="276"/>
      <c r="M172" s="276"/>
      <c r="N172" s="276"/>
      <c r="O172" s="796">
        <f t="shared" si="29"/>
        <v>0</v>
      </c>
      <c r="P172" s="162">
        <f>IF(F172&gt;$F$302*2,$F$302*2,F172) + IF(G172&gt;$G$302*2,$G$302*2,G172) + IF(H172&gt;$H$302*2,$H$302*2,H172) + IF(I172&gt;$I$302*2,$I$302*2,I172) + IF(J172&gt;$J$302*2,$J$302*2,J172) + IF(K172&gt;$K$302*2,$K$302*2,K172) + IF(L172&gt;$L$302*2,$L$302*2,L172) + IF(M172&gt;$M$302*2,$M$302*2,M172) + IF(N172&gt;$N$302*2,$N$302*2,N172)</f>
        <v>0</v>
      </c>
      <c r="Q172" s="70"/>
      <c r="R172" s="70"/>
      <c r="S172" s="70"/>
      <c r="T172" s="70"/>
      <c r="U172" s="70"/>
      <c r="V172" s="71"/>
    </row>
    <row r="173" spans="1:22" ht="15" x14ac:dyDescent="0.25">
      <c r="A173" s="409"/>
      <c r="B173" s="216"/>
      <c r="C173" s="796"/>
      <c r="D173" s="796" t="str">
        <f t="shared" si="28"/>
        <v/>
      </c>
      <c r="E173" s="796"/>
      <c r="F173" s="276"/>
      <c r="G173" s="276"/>
      <c r="H173" s="276"/>
      <c r="I173" s="276"/>
      <c r="J173" s="276"/>
      <c r="K173" s="276"/>
      <c r="L173" s="276"/>
      <c r="M173" s="276"/>
      <c r="N173" s="276"/>
      <c r="O173" s="796">
        <f t="shared" si="29"/>
        <v>0</v>
      </c>
      <c r="P173" s="162">
        <f>IF(F173&gt;$F$302*2,$F$302*2,F173) + IF(G173&gt;$G$302*2,$G$302*2,G173) + IF(H173&gt;$H$302*2,$H$302*2,H173) + IF(I173&gt;$I$302*2,$I$302*2,I173) + IF(J173&gt;$J$302*2,$J$302*2,J173) + IF(K173&gt;$K$302*2,$K$302*2,K173) + IF(L173&gt;$L$302*2,$L$302*2,L173) + IF(M173&gt;$M$302*2,$M$302*2,M173) + IF(N173&gt;$N$302*2,$N$302*2,N173)</f>
        <v>0</v>
      </c>
      <c r="Q173" s="70"/>
      <c r="R173" s="70"/>
      <c r="S173" s="70"/>
      <c r="T173" s="70"/>
      <c r="U173" s="70"/>
      <c r="V173" s="71"/>
    </row>
    <row r="174" spans="1:22" ht="15" x14ac:dyDescent="0.25">
      <c r="A174" s="409"/>
      <c r="B174" s="216"/>
      <c r="C174" s="796"/>
      <c r="D174" s="796" t="str">
        <f t="shared" si="28"/>
        <v/>
      </c>
      <c r="E174" s="796"/>
      <c r="F174" s="276"/>
      <c r="G174" s="276"/>
      <c r="H174" s="276"/>
      <c r="I174" s="276"/>
      <c r="J174" s="276"/>
      <c r="K174" s="276"/>
      <c r="L174" s="276"/>
      <c r="M174" s="276"/>
      <c r="N174" s="276"/>
      <c r="O174" s="796">
        <f t="shared" si="29"/>
        <v>0</v>
      </c>
      <c r="P174" s="162">
        <f>IF(F174&gt;$F$302*2,$F$302*2,F174) + IF(G174&gt;$G$302*2,$G$302*2,G174) + IF(H174&gt;$H$302*2,$H$302*2,H174) + IF(I174&gt;$I$302*2,$I$302*2,I174) + IF(J174&gt;$J$302*2,$J$302*2,J174) + IF(K174&gt;$K$302*2,$K$302*2,K174) + IF(L174&gt;$L$302*2,$L$302*2,L174) + IF(M174&gt;$M$302*2,$M$302*2,M174) + IF(N174&gt;$N$302*2,$N$302*2,N174)</f>
        <v>0</v>
      </c>
      <c r="Q174" s="70"/>
      <c r="R174" s="70"/>
      <c r="S174" s="70"/>
      <c r="T174" s="70"/>
      <c r="U174" s="70"/>
      <c r="V174" s="71"/>
    </row>
    <row r="175" spans="1:22" ht="15" x14ac:dyDescent="0.25">
      <c r="A175" s="409"/>
      <c r="B175" s="216"/>
      <c r="C175" s="796"/>
      <c r="D175" s="796" t="str">
        <f t="shared" si="28"/>
        <v/>
      </c>
      <c r="E175" s="796"/>
      <c r="F175" s="276"/>
      <c r="G175" s="276"/>
      <c r="H175" s="276"/>
      <c r="I175" s="276"/>
      <c r="J175" s="276"/>
      <c r="K175" s="276"/>
      <c r="L175" s="276"/>
      <c r="M175" s="276"/>
      <c r="N175" s="276"/>
      <c r="O175" s="796">
        <f t="shared" si="29"/>
        <v>0</v>
      </c>
      <c r="P175" s="162">
        <f>IF(F175&gt;$F$302*2,$F$302*2,F175) + IF(G175&gt;$G$302*2,$G$302*2,G175) + IF(H175&gt;$H$302*2,$H$302*2,H175) + IF(I175&gt;$I$302*2,$I$302*2,I175) + IF(J175&gt;$J$302*2,$J$302*2,J175) + IF(K175&gt;$K$302*2,$K$302*2,K175) + IF(L175&gt;$L$302*2,$L$302*2,L175) + IF(M175&gt;$M$302*2,$M$302*2,M175) + IF(N175&gt;$N$302*2,$N$302*2,N175)</f>
        <v>0</v>
      </c>
      <c r="Q175" s="70"/>
      <c r="R175" s="70"/>
      <c r="S175" s="70"/>
      <c r="T175" s="70"/>
      <c r="U175" s="70"/>
      <c r="V175" s="71"/>
    </row>
    <row r="176" spans="1:22" ht="15" x14ac:dyDescent="0.25">
      <c r="A176" s="409"/>
      <c r="B176" s="216"/>
      <c r="C176" s="796"/>
      <c r="D176" s="796" t="str">
        <f t="shared" si="28"/>
        <v/>
      </c>
      <c r="E176" s="796"/>
      <c r="F176" s="276"/>
      <c r="G176" s="276"/>
      <c r="H176" s="276"/>
      <c r="I176" s="276"/>
      <c r="J176" s="276"/>
      <c r="K176" s="276"/>
      <c r="L176" s="276"/>
      <c r="M176" s="276"/>
      <c r="N176" s="276"/>
      <c r="O176" s="796">
        <f t="shared" si="29"/>
        <v>0</v>
      </c>
      <c r="P176" s="162">
        <f>IF(F176&gt;$F$302*2,$F$302*2,F176) + IF(G176&gt;$G$302*2,$G$302*2,G176) + IF(H176&gt;$H$302*2,$H$302*2,H176) + IF(I176&gt;$I$302*2,$I$302*2,I176) + IF(J176&gt;$J$302*2,$J$302*2,J176) + IF(K176&gt;$K$302*2,$K$302*2,K176) + IF(L176&gt;$L$302*2,$L$302*2,L176) + IF(M176&gt;$M$302*2,$M$302*2,M176) + IF(N176&gt;$N$302*2,$N$302*2,N176)</f>
        <v>0</v>
      </c>
      <c r="Q176" s="70"/>
      <c r="R176" s="70"/>
      <c r="S176" s="70"/>
      <c r="T176" s="70"/>
      <c r="U176" s="70"/>
      <c r="V176" s="71"/>
    </row>
    <row r="177" spans="1:22" ht="15" x14ac:dyDescent="0.25">
      <c r="A177" s="409"/>
      <c r="B177" s="216"/>
      <c r="C177" s="796"/>
      <c r="D177" s="796" t="str">
        <f t="shared" si="28"/>
        <v/>
      </c>
      <c r="E177" s="796"/>
      <c r="F177" s="276"/>
      <c r="G177" s="276"/>
      <c r="H177" s="276"/>
      <c r="I177" s="276"/>
      <c r="J177" s="276"/>
      <c r="K177" s="276"/>
      <c r="L177" s="276"/>
      <c r="M177" s="276"/>
      <c r="N177" s="276"/>
      <c r="O177" s="796">
        <f t="shared" si="29"/>
        <v>0</v>
      </c>
      <c r="P177" s="162">
        <f>IF(F177&gt;$F$302*2,$F$302*2,F177) + IF(G177&gt;$G$302*2,$G$302*2,G177) + IF(H177&gt;$H$302*2,$H$302*2,H177) + IF(I177&gt;$I$302*2,$I$302*2,I177) + IF(J177&gt;$J$302*2,$J$302*2,J177) + IF(K177&gt;$K$302*2,$K$302*2,K177) + IF(L177&gt;$L$302*2,$L$302*2,L177) + IF(M177&gt;$M$302*2,$M$302*2,M177) + IF(N177&gt;$N$302*2,$N$302*2,N177)</f>
        <v>0</v>
      </c>
      <c r="Q177" s="70"/>
      <c r="R177" s="70"/>
      <c r="S177" s="70"/>
      <c r="T177" s="70"/>
      <c r="U177" s="70"/>
      <c r="V177" s="71"/>
    </row>
    <row r="178" spans="1:22" ht="15" x14ac:dyDescent="0.25">
      <c r="A178" s="409"/>
      <c r="B178" s="216"/>
      <c r="C178" s="796"/>
      <c r="D178" s="796" t="str">
        <f t="shared" si="28"/>
        <v/>
      </c>
      <c r="E178" s="796"/>
      <c r="F178" s="276"/>
      <c r="G178" s="276"/>
      <c r="H178" s="276"/>
      <c r="I178" s="276"/>
      <c r="J178" s="276"/>
      <c r="K178" s="276"/>
      <c r="L178" s="276"/>
      <c r="M178" s="276"/>
      <c r="N178" s="276"/>
      <c r="O178" s="796">
        <f t="shared" si="29"/>
        <v>0</v>
      </c>
      <c r="P178" s="162">
        <f>IF(F178&gt;$F$302*2,$F$302*2,F178) + IF(G178&gt;$G$302*2,$G$302*2,G178) + IF(H178&gt;$H$302*2,$H$302*2,H178) + IF(I178&gt;$I$302*2,$I$302*2,I178) + IF(J178&gt;$J$302*2,$J$302*2,J178) + IF(K178&gt;$K$302*2,$K$302*2,K178) + IF(L178&gt;$L$302*2,$L$302*2,L178) + IF(M178&gt;$M$302*2,$M$302*2,M178) + IF(N178&gt;$N$302*2,$N$302*2,N178)</f>
        <v>0</v>
      </c>
      <c r="Q178" s="70"/>
      <c r="R178" s="70"/>
      <c r="S178" s="70"/>
      <c r="T178" s="70"/>
      <c r="U178" s="70"/>
      <c r="V178" s="71"/>
    </row>
    <row r="179" spans="1:22" ht="15" x14ac:dyDescent="0.25">
      <c r="A179" s="409"/>
      <c r="B179" s="216"/>
      <c r="C179" s="796"/>
      <c r="D179" s="796" t="str">
        <f t="shared" si="28"/>
        <v/>
      </c>
      <c r="E179" s="796"/>
      <c r="F179" s="276"/>
      <c r="G179" s="276"/>
      <c r="H179" s="276"/>
      <c r="I179" s="276"/>
      <c r="J179" s="276"/>
      <c r="K179" s="276"/>
      <c r="L179" s="276"/>
      <c r="M179" s="276"/>
      <c r="N179" s="276"/>
      <c r="O179" s="796">
        <f t="shared" si="29"/>
        <v>0</v>
      </c>
      <c r="P179" s="162">
        <f>IF(F179&gt;$F$302*2,$F$302*2,F179) + IF(G179&gt;$G$302*2,$G$302*2,G179) + IF(H179&gt;$H$302*2,$H$302*2,H179) + IF(I179&gt;$I$302*2,$I$302*2,I179) + IF(J179&gt;$J$302*2,$J$302*2,J179) + IF(K179&gt;$K$302*2,$K$302*2,K179) + IF(L179&gt;$L$302*2,$L$302*2,L179) + IF(M179&gt;$M$302*2,$M$302*2,M179) + IF(N179&gt;$N$302*2,$N$302*2,N179)</f>
        <v>0</v>
      </c>
      <c r="Q179" s="70"/>
      <c r="R179" s="70"/>
      <c r="S179" s="70"/>
      <c r="T179" s="70"/>
      <c r="U179" s="70"/>
      <c r="V179" s="71"/>
    </row>
    <row r="180" spans="1:22" ht="15" x14ac:dyDescent="0.25">
      <c r="A180" s="409"/>
      <c r="B180" s="216"/>
      <c r="C180" s="796"/>
      <c r="D180" s="796" t="str">
        <f t="shared" si="28"/>
        <v/>
      </c>
      <c r="E180" s="796"/>
      <c r="F180" s="276"/>
      <c r="G180" s="276"/>
      <c r="H180" s="276"/>
      <c r="I180" s="276"/>
      <c r="J180" s="276"/>
      <c r="K180" s="276"/>
      <c r="L180" s="276"/>
      <c r="M180" s="276"/>
      <c r="N180" s="276"/>
      <c r="O180" s="796">
        <f t="shared" si="29"/>
        <v>0</v>
      </c>
      <c r="P180" s="162">
        <f>IF(F180&gt;$F$302*2,$F$302*2,F180) + IF(G180&gt;$G$302*2,$G$302*2,G180) + IF(H180&gt;$H$302*2,$H$302*2,H180) + IF(I180&gt;$I$302*2,$I$302*2,I180) + IF(J180&gt;$J$302*2,$J$302*2,J180) + IF(K180&gt;$K$302*2,$K$302*2,K180) + IF(L180&gt;$L$302*2,$L$302*2,L180) + IF(M180&gt;$M$302*2,$M$302*2,M180) + IF(N180&gt;$N$302*2,$N$302*2,N180)</f>
        <v>0</v>
      </c>
      <c r="Q180" s="70"/>
      <c r="R180" s="70"/>
      <c r="S180" s="70"/>
      <c r="T180" s="70"/>
      <c r="U180" s="70"/>
      <c r="V180" s="71"/>
    </row>
    <row r="181" spans="1:22" ht="15" x14ac:dyDescent="0.25">
      <c r="A181" s="409"/>
      <c r="B181" s="216"/>
      <c r="C181" s="796"/>
      <c r="D181" s="796" t="str">
        <f t="shared" si="28"/>
        <v/>
      </c>
      <c r="E181" s="796"/>
      <c r="F181" s="276"/>
      <c r="G181" s="276"/>
      <c r="H181" s="276"/>
      <c r="I181" s="276"/>
      <c r="J181" s="276"/>
      <c r="K181" s="276"/>
      <c r="L181" s="276"/>
      <c r="M181" s="276"/>
      <c r="N181" s="276"/>
      <c r="O181" s="796">
        <f t="shared" si="29"/>
        <v>0</v>
      </c>
      <c r="P181" s="162">
        <f>IF(F181&gt;$F$302*2,$F$302*2,F181) + IF(G181&gt;$G$302*2,$G$302*2,G181) + IF(H181&gt;$H$302*2,$H$302*2,H181) + IF(I181&gt;$I$302*2,$I$302*2,I181) + IF(J181&gt;$J$302*2,$J$302*2,J181) + IF(K181&gt;$K$302*2,$K$302*2,K181) + IF(L181&gt;$L$302*2,$L$302*2,L181) + IF(M181&gt;$M$302*2,$M$302*2,M181) + IF(N181&gt;$N$302*2,$N$302*2,N181)</f>
        <v>0</v>
      </c>
      <c r="Q181" s="70"/>
      <c r="R181" s="70"/>
      <c r="S181" s="70"/>
      <c r="T181" s="70"/>
      <c r="U181" s="70"/>
      <c r="V181" s="71"/>
    </row>
    <row r="182" spans="1:22" ht="15" x14ac:dyDescent="0.25">
      <c r="A182" s="409"/>
      <c r="B182" s="216"/>
      <c r="C182" s="796"/>
      <c r="D182" s="796" t="str">
        <f t="shared" si="28"/>
        <v/>
      </c>
      <c r="E182" s="796"/>
      <c r="F182" s="276"/>
      <c r="G182" s="276"/>
      <c r="H182" s="276"/>
      <c r="I182" s="276"/>
      <c r="J182" s="276"/>
      <c r="K182" s="276"/>
      <c r="L182" s="276"/>
      <c r="M182" s="276"/>
      <c r="N182" s="276"/>
      <c r="O182" s="796">
        <f t="shared" si="29"/>
        <v>0</v>
      </c>
      <c r="P182" s="162">
        <f>IF(F182&gt;$F$302*2,$F$302*2,F182) + IF(G182&gt;$G$302*2,$G$302*2,G182) + IF(H182&gt;$H$302*2,$H$302*2,H182) + IF(I182&gt;$I$302*2,$I$302*2,I182) + IF(J182&gt;$J$302*2,$J$302*2,J182) + IF(K182&gt;$K$302*2,$K$302*2,K182) + IF(L182&gt;$L$302*2,$L$302*2,L182) + IF(M182&gt;$M$302*2,$M$302*2,M182) + IF(N182&gt;$N$302*2,$N$302*2,N182)</f>
        <v>0</v>
      </c>
      <c r="Q182" s="70"/>
      <c r="R182" s="70"/>
      <c r="S182" s="70"/>
      <c r="T182" s="70"/>
      <c r="U182" s="70"/>
      <c r="V182" s="71"/>
    </row>
    <row r="183" spans="1:22" ht="15" x14ac:dyDescent="0.25">
      <c r="A183" s="409"/>
      <c r="B183" s="216"/>
      <c r="C183" s="796"/>
      <c r="D183" s="796" t="str">
        <f t="shared" si="28"/>
        <v/>
      </c>
      <c r="E183" s="796"/>
      <c r="F183" s="276"/>
      <c r="G183" s="276"/>
      <c r="H183" s="276"/>
      <c r="I183" s="276"/>
      <c r="J183" s="276"/>
      <c r="K183" s="276"/>
      <c r="L183" s="276"/>
      <c r="M183" s="276"/>
      <c r="N183" s="276"/>
      <c r="O183" s="796">
        <f t="shared" si="29"/>
        <v>0</v>
      </c>
      <c r="P183" s="162">
        <f>IF(F183&gt;$F$302*2,$F$302*2,F183) + IF(G183&gt;$G$302*2,$G$302*2,G183) + IF(H183&gt;$H$302*2,$H$302*2,H183) + IF(I183&gt;$I$302*2,$I$302*2,I183) + IF(J183&gt;$J$302*2,$J$302*2,J183) + IF(K183&gt;$K$302*2,$K$302*2,K183) + IF(L183&gt;$L$302*2,$L$302*2,L183) + IF(M183&gt;$M$302*2,$M$302*2,M183) + IF(N183&gt;$N$302*2,$N$302*2,N183)</f>
        <v>0</v>
      </c>
      <c r="Q183" s="70"/>
      <c r="R183" s="70"/>
      <c r="S183" s="70"/>
      <c r="T183" s="70"/>
      <c r="U183" s="70"/>
      <c r="V183" s="71"/>
    </row>
    <row r="184" spans="1:22" ht="15" x14ac:dyDescent="0.25">
      <c r="A184" s="409"/>
      <c r="B184" s="216"/>
      <c r="C184" s="796"/>
      <c r="D184" s="796" t="str">
        <f t="shared" si="28"/>
        <v/>
      </c>
      <c r="E184" s="796"/>
      <c r="F184" s="276"/>
      <c r="G184" s="276"/>
      <c r="H184" s="276"/>
      <c r="I184" s="276"/>
      <c r="J184" s="276"/>
      <c r="K184" s="276"/>
      <c r="L184" s="276"/>
      <c r="M184" s="276"/>
      <c r="N184" s="276"/>
      <c r="O184" s="796">
        <f t="shared" si="29"/>
        <v>0</v>
      </c>
      <c r="P184" s="162">
        <f>IF(F184&gt;$F$302*2,$F$302*2,F184) + IF(G184&gt;$G$302*2,$G$302*2,G184) + IF(H184&gt;$H$302*2,$H$302*2,H184) + IF(I184&gt;$I$302*2,$I$302*2,I184) + IF(J184&gt;$J$302*2,$J$302*2,J184) + IF(K184&gt;$K$302*2,$K$302*2,K184) + IF(L184&gt;$L$302*2,$L$302*2,L184) + IF(M184&gt;$M$302*2,$M$302*2,M184) + IF(N184&gt;$N$302*2,$N$302*2,N184)</f>
        <v>0</v>
      </c>
      <c r="Q184" s="70"/>
      <c r="R184" s="70"/>
      <c r="S184" s="70"/>
      <c r="T184" s="70"/>
      <c r="U184" s="70"/>
      <c r="V184" s="71"/>
    </row>
    <row r="185" spans="1:22" ht="15" x14ac:dyDescent="0.25">
      <c r="A185" s="409"/>
      <c r="B185" s="216"/>
      <c r="C185" s="796"/>
      <c r="D185" s="796" t="str">
        <f t="shared" si="28"/>
        <v/>
      </c>
      <c r="E185" s="796"/>
      <c r="F185" s="276"/>
      <c r="G185" s="276"/>
      <c r="H185" s="276"/>
      <c r="I185" s="276"/>
      <c r="J185" s="276"/>
      <c r="K185" s="276"/>
      <c r="L185" s="276"/>
      <c r="M185" s="276"/>
      <c r="N185" s="276"/>
      <c r="O185" s="796">
        <f t="shared" si="29"/>
        <v>0</v>
      </c>
      <c r="P185" s="162">
        <f>IF(F185&gt;$F$302*2,$F$302*2,F185) + IF(G185&gt;$G$302*2,$G$302*2,G185) + IF(H185&gt;$H$302*2,$H$302*2,H185) + IF(I185&gt;$I$302*2,$I$302*2,I185) + IF(J185&gt;$J$302*2,$J$302*2,J185) + IF(K185&gt;$K$302*2,$K$302*2,K185) + IF(L185&gt;$L$302*2,$L$302*2,L185) + IF(M185&gt;$M$302*2,$M$302*2,M185) + IF(N185&gt;$N$302*2,$N$302*2,N185)</f>
        <v>0</v>
      </c>
      <c r="Q185" s="70"/>
      <c r="R185" s="70"/>
      <c r="S185" s="70"/>
      <c r="T185" s="70"/>
      <c r="U185" s="70"/>
      <c r="V185" s="71"/>
    </row>
    <row r="186" spans="1:22" ht="15" x14ac:dyDescent="0.25">
      <c r="A186" s="409"/>
      <c r="B186" s="216"/>
      <c r="C186" s="796"/>
      <c r="D186" s="796" t="str">
        <f t="shared" si="28"/>
        <v/>
      </c>
      <c r="E186" s="796"/>
      <c r="F186" s="276"/>
      <c r="G186" s="276"/>
      <c r="H186" s="276"/>
      <c r="I186" s="276"/>
      <c r="J186" s="276"/>
      <c r="K186" s="276"/>
      <c r="L186" s="276"/>
      <c r="M186" s="276"/>
      <c r="N186" s="276"/>
      <c r="O186" s="796">
        <f t="shared" si="29"/>
        <v>0</v>
      </c>
      <c r="P186" s="162">
        <f>IF(F186&gt;$F$302*2,$F$302*2,F186) + IF(G186&gt;$G$302*2,$G$302*2,G186) + IF(H186&gt;$H$302*2,$H$302*2,H186) + IF(I186&gt;$I$302*2,$I$302*2,I186) + IF(J186&gt;$J$302*2,$J$302*2,J186) + IF(K186&gt;$K$302*2,$K$302*2,K186) + IF(L186&gt;$L$302*2,$L$302*2,L186) + IF(M186&gt;$M$302*2,$M$302*2,M186) + IF(N186&gt;$N$302*2,$N$302*2,N186)</f>
        <v>0</v>
      </c>
      <c r="Q186" s="70"/>
      <c r="R186" s="70"/>
      <c r="S186" s="70"/>
      <c r="T186" s="70"/>
      <c r="U186" s="70"/>
      <c r="V186" s="71"/>
    </row>
    <row r="187" spans="1:22" ht="15" x14ac:dyDescent="0.25">
      <c r="A187" s="409"/>
      <c r="B187" s="216"/>
      <c r="C187" s="796"/>
      <c r="D187" s="796" t="str">
        <f t="shared" si="28"/>
        <v/>
      </c>
      <c r="E187" s="796"/>
      <c r="F187" s="276"/>
      <c r="G187" s="276"/>
      <c r="H187" s="276"/>
      <c r="I187" s="276"/>
      <c r="J187" s="276"/>
      <c r="K187" s="276"/>
      <c r="L187" s="276"/>
      <c r="M187" s="276"/>
      <c r="N187" s="276"/>
      <c r="O187" s="796">
        <f t="shared" si="29"/>
        <v>0</v>
      </c>
      <c r="P187" s="162">
        <f>IF(F187&gt;$F$302*2,$F$302*2,F187) + IF(G187&gt;$G$302*2,$G$302*2,G187) + IF(H187&gt;$H$302*2,$H$302*2,H187) + IF(I187&gt;$I$302*2,$I$302*2,I187) + IF(J187&gt;$J$302*2,$J$302*2,J187) + IF(K187&gt;$K$302*2,$K$302*2,K187) + IF(L187&gt;$L$302*2,$L$302*2,L187) + IF(M187&gt;$M$302*2,$M$302*2,M187) + IF(N187&gt;$N$302*2,$N$302*2,N187)</f>
        <v>0</v>
      </c>
      <c r="Q187" s="70"/>
      <c r="R187" s="70"/>
      <c r="S187" s="70"/>
      <c r="T187" s="70"/>
      <c r="U187" s="70"/>
      <c r="V187" s="71"/>
    </row>
    <row r="188" spans="1:22" ht="15" x14ac:dyDescent="0.25">
      <c r="A188" s="409"/>
      <c r="B188" s="216"/>
      <c r="C188" s="796"/>
      <c r="D188" s="796" t="str">
        <f t="shared" ref="D188:D209" si="31">A188&amp;C188</f>
        <v/>
      </c>
      <c r="E188" s="796"/>
      <c r="F188" s="276"/>
      <c r="G188" s="276"/>
      <c r="H188" s="276"/>
      <c r="I188" s="276"/>
      <c r="J188" s="276"/>
      <c r="K188" s="276"/>
      <c r="L188" s="276"/>
      <c r="M188" s="276"/>
      <c r="N188" s="276"/>
      <c r="O188" s="796">
        <f t="shared" ref="O188:O192" si="32">SUM(F188:N188)</f>
        <v>0</v>
      </c>
      <c r="P188" s="162">
        <f>IF(F188&gt;$F$302*2,$F$302*2,F188) + IF(G188&gt;$G$302*2,$G$302*2,G188) + IF(H188&gt;$H$302*2,$H$302*2,H188) + IF(I188&gt;$I$302*2,$I$302*2,I188) + IF(J188&gt;$J$302*2,$J$302*2,J188) + IF(K188&gt;$K$302*2,$K$302*2,K188) + IF(L188&gt;$L$302*2,$L$302*2,L188) + IF(M188&gt;$M$302*2,$M$302*2,M188) + IF(N188&gt;$N$302*2,$N$302*2,N188)</f>
        <v>0</v>
      </c>
      <c r="Q188" s="70"/>
      <c r="R188" s="70"/>
      <c r="S188" s="70"/>
      <c r="T188" s="70"/>
      <c r="U188" s="70"/>
      <c r="V188" s="71"/>
    </row>
    <row r="189" spans="1:22" ht="15" x14ac:dyDescent="0.25">
      <c r="A189" s="409"/>
      <c r="B189" s="216"/>
      <c r="C189" s="796"/>
      <c r="D189" s="796" t="str">
        <f t="shared" si="31"/>
        <v/>
      </c>
      <c r="E189" s="796"/>
      <c r="F189" s="276"/>
      <c r="G189" s="276"/>
      <c r="H189" s="276"/>
      <c r="I189" s="276"/>
      <c r="J189" s="276"/>
      <c r="K189" s="276"/>
      <c r="L189" s="276"/>
      <c r="M189" s="276"/>
      <c r="N189" s="276"/>
      <c r="O189" s="796">
        <f t="shared" si="32"/>
        <v>0</v>
      </c>
      <c r="P189" s="162">
        <f>IF(F189&gt;$F$302*2,$F$302*2,F189) + IF(G189&gt;$G$302*2,$G$302*2,G189) + IF(H189&gt;$H$302*2,$H$302*2,H189) + IF(I189&gt;$I$302*2,$I$302*2,I189) + IF(J189&gt;$J$302*2,$J$302*2,J189) + IF(K189&gt;$K$302*2,$K$302*2,K189) + IF(L189&gt;$L$302*2,$L$302*2,L189) + IF(M189&gt;$M$302*2,$M$302*2,M189) + IF(N189&gt;$N$302*2,$N$302*2,N189)</f>
        <v>0</v>
      </c>
      <c r="Q189" s="70"/>
      <c r="R189" s="70"/>
      <c r="S189" s="70"/>
      <c r="T189" s="70"/>
      <c r="U189" s="70"/>
      <c r="V189" s="71"/>
    </row>
    <row r="190" spans="1:22" ht="15" x14ac:dyDescent="0.25">
      <c r="A190" s="409"/>
      <c r="B190" s="216"/>
      <c r="C190" s="796"/>
      <c r="D190" s="796" t="str">
        <f t="shared" si="31"/>
        <v/>
      </c>
      <c r="E190" s="796"/>
      <c r="F190" s="276"/>
      <c r="G190" s="276"/>
      <c r="H190" s="276"/>
      <c r="I190" s="276"/>
      <c r="J190" s="276"/>
      <c r="K190" s="276"/>
      <c r="L190" s="276"/>
      <c r="M190" s="276"/>
      <c r="N190" s="276"/>
      <c r="O190" s="796">
        <f t="shared" si="32"/>
        <v>0</v>
      </c>
      <c r="P190" s="162">
        <f>IF(F190&gt;$F$302*2,$F$302*2,F190) + IF(G190&gt;$G$302*2,$G$302*2,G190) + IF(H190&gt;$H$302*2,$H$302*2,H190) + IF(I190&gt;$I$302*2,$I$302*2,I190) + IF(J190&gt;$J$302*2,$J$302*2,J190) + IF(K190&gt;$K$302*2,$K$302*2,K190) + IF(L190&gt;$L$302*2,$L$302*2,L190) + IF(M190&gt;$M$302*2,$M$302*2,M190) + IF(N190&gt;$N$302*2,$N$302*2,N190)</f>
        <v>0</v>
      </c>
      <c r="Q190" s="70"/>
      <c r="R190" s="70"/>
      <c r="S190" s="70"/>
      <c r="T190" s="70"/>
      <c r="U190" s="70"/>
      <c r="V190" s="71"/>
    </row>
    <row r="191" spans="1:22" ht="15" x14ac:dyDescent="0.25">
      <c r="A191" s="409"/>
      <c r="B191" s="216"/>
      <c r="C191" s="796"/>
      <c r="D191" s="796" t="str">
        <f t="shared" si="31"/>
        <v/>
      </c>
      <c r="E191" s="796"/>
      <c r="F191" s="276"/>
      <c r="G191" s="276"/>
      <c r="H191" s="276"/>
      <c r="I191" s="276"/>
      <c r="J191" s="276"/>
      <c r="K191" s="276"/>
      <c r="L191" s="276"/>
      <c r="M191" s="276"/>
      <c r="N191" s="276"/>
      <c r="O191" s="796">
        <f t="shared" si="32"/>
        <v>0</v>
      </c>
      <c r="P191" s="162">
        <f>IF(F191&gt;$F$302*2,$F$302*2,F191) + IF(G191&gt;$G$302*2,$G$302*2,G191) + IF(H191&gt;$H$302*2,$H$302*2,H191) + IF(I191&gt;$I$302*2,$I$302*2,I191) + IF(J191&gt;$J$302*2,$J$302*2,J191) + IF(K191&gt;$K$302*2,$K$302*2,K191) + IF(L191&gt;$L$302*2,$L$302*2,L191) + IF(M191&gt;$M$302*2,$M$302*2,M191) + IF(N191&gt;$N$302*2,$N$302*2,N191)</f>
        <v>0</v>
      </c>
      <c r="Q191" s="70"/>
      <c r="R191" s="70"/>
      <c r="S191" s="70"/>
      <c r="T191" s="70"/>
      <c r="U191" s="70"/>
      <c r="V191" s="803"/>
    </row>
    <row r="192" spans="1:22" ht="15" x14ac:dyDescent="0.25">
      <c r="A192" s="409"/>
      <c r="B192" s="216"/>
      <c r="C192" s="796"/>
      <c r="D192" s="796" t="str">
        <f t="shared" si="31"/>
        <v/>
      </c>
      <c r="E192" s="796"/>
      <c r="F192" s="276"/>
      <c r="G192" s="276"/>
      <c r="H192" s="276"/>
      <c r="I192" s="276"/>
      <c r="J192" s="276"/>
      <c r="K192" s="276"/>
      <c r="L192" s="276"/>
      <c r="M192" s="276"/>
      <c r="N192" s="276"/>
      <c r="O192" s="796">
        <f t="shared" si="32"/>
        <v>0</v>
      </c>
      <c r="P192" s="162">
        <f>IF(F192&gt;$F$302*2,$F$302*2,F192) + IF(G192&gt;$G$302*2,$G$302*2,G192) + IF(H192&gt;$H$302*2,$H$302*2,H192) + IF(I192&gt;$I$302*2,$I$302*2,I192) + IF(J192&gt;$J$302*2,$J$302*2,J192) + IF(K192&gt;$K$302*2,$K$302*2,K192) + IF(L192&gt;$L$302*2,$L$302*2,L192) + IF(M192&gt;$M$302*2,$M$302*2,M192) + IF(N192&gt;$N$302*2,$N$302*2,N192)</f>
        <v>0</v>
      </c>
      <c r="Q192" s="70"/>
      <c r="R192" s="70"/>
      <c r="S192" s="70"/>
      <c r="T192" s="70"/>
      <c r="U192" s="70"/>
      <c r="V192" s="71"/>
    </row>
    <row r="193" spans="1:22" ht="15" x14ac:dyDescent="0.25">
      <c r="A193" s="409"/>
      <c r="B193" s="216"/>
      <c r="C193" s="796"/>
      <c r="D193" s="796" t="str">
        <f t="shared" si="31"/>
        <v/>
      </c>
      <c r="E193" s="796"/>
      <c r="F193" s="276"/>
      <c r="G193" s="276"/>
      <c r="H193" s="276"/>
      <c r="I193" s="276"/>
      <c r="J193" s="276"/>
      <c r="K193" s="276"/>
      <c r="L193" s="276"/>
      <c r="M193" s="276"/>
      <c r="N193" s="276"/>
      <c r="O193" s="796">
        <f t="shared" ref="O193:O209" si="33">SUM(F193:N193)</f>
        <v>0</v>
      </c>
      <c r="P193" s="162">
        <f>IF(F193&gt;$F$302*2,$F$302*2,F193) + IF(G193&gt;$G$302*2,$G$302*2,G193) + IF(H193&gt;$H$302*2,$H$302*2,H193) + IF(I193&gt;$I$302*2,$I$302*2,I193) + IF(J193&gt;$J$302*2,$J$302*2,J193) + IF(K193&gt;$K$302*2,$K$302*2,K193) + IF(L193&gt;$L$302*2,$L$302*2,L193) + IF(M193&gt;$M$302*2,$M$302*2,M193) + IF(N193&gt;$N$302*2,$N$302*2,N193)</f>
        <v>0</v>
      </c>
      <c r="Q193" s="70"/>
      <c r="R193" s="70"/>
      <c r="S193" s="70"/>
      <c r="T193" s="70"/>
      <c r="U193" s="70"/>
      <c r="V193" s="71"/>
    </row>
    <row r="194" spans="1:22" ht="15" x14ac:dyDescent="0.25">
      <c r="A194" s="409"/>
      <c r="B194" s="216"/>
      <c r="C194" s="796"/>
      <c r="D194" s="796" t="str">
        <f t="shared" si="31"/>
        <v/>
      </c>
      <c r="E194" s="796"/>
      <c r="F194" s="276"/>
      <c r="G194" s="276"/>
      <c r="H194" s="276"/>
      <c r="I194" s="276"/>
      <c r="J194" s="276"/>
      <c r="K194" s="276"/>
      <c r="L194" s="276"/>
      <c r="M194" s="276"/>
      <c r="N194" s="276"/>
      <c r="O194" s="796">
        <f t="shared" si="33"/>
        <v>0</v>
      </c>
      <c r="P194" s="162">
        <f>IF(F194&gt;$F$302*2,$F$302*2,F194) + IF(G194&gt;$G$302*2,$G$302*2,G194) + IF(H194&gt;$H$302*2,$H$302*2,H194) + IF(I194&gt;$I$302*2,$I$302*2,I194) + IF(J194&gt;$J$302*2,$J$302*2,J194) + IF(K194&gt;$K$302*2,$K$302*2,K194) + IF(L194&gt;$L$302*2,$L$302*2,L194) + IF(M194&gt;$M$302*2,$M$302*2,M194) + IF(N194&gt;$N$302*2,$N$302*2,N194)</f>
        <v>0</v>
      </c>
      <c r="Q194" s="70"/>
      <c r="R194" s="70"/>
      <c r="S194" s="70"/>
      <c r="T194" s="70"/>
      <c r="U194" s="70"/>
      <c r="V194" s="71"/>
    </row>
    <row r="195" spans="1:22" ht="15" x14ac:dyDescent="0.25">
      <c r="A195" s="409"/>
      <c r="B195" s="216"/>
      <c r="C195" s="796"/>
      <c r="D195" s="796" t="str">
        <f t="shared" si="31"/>
        <v/>
      </c>
      <c r="E195" s="796"/>
      <c r="F195" s="276"/>
      <c r="G195" s="276"/>
      <c r="H195" s="276"/>
      <c r="I195" s="276"/>
      <c r="J195" s="276"/>
      <c r="K195" s="276"/>
      <c r="L195" s="276"/>
      <c r="M195" s="276"/>
      <c r="N195" s="276"/>
      <c r="O195" s="796">
        <f t="shared" si="33"/>
        <v>0</v>
      </c>
      <c r="P195" s="162">
        <f>IF(F195&gt;$F$302*2,$F$302*2,F195) + IF(G195&gt;$G$302*2,$G$302*2,G195) + IF(H195&gt;$H$302*2,$H$302*2,H195) + IF(I195&gt;$I$302*2,$I$302*2,I195) + IF(J195&gt;$J$302*2,$J$302*2,J195) + IF(K195&gt;$K$302*2,$K$302*2,K195) + IF(L195&gt;$L$302*2,$L$302*2,L195) + IF(M195&gt;$M$302*2,$M$302*2,M195) + IF(N195&gt;$N$302*2,$N$302*2,N195)</f>
        <v>0</v>
      </c>
      <c r="Q195" s="70"/>
      <c r="R195" s="70"/>
      <c r="S195" s="70"/>
      <c r="T195" s="70"/>
      <c r="U195" s="70"/>
      <c r="V195" s="71"/>
    </row>
    <row r="196" spans="1:22" ht="15" x14ac:dyDescent="0.25">
      <c r="A196" s="409"/>
      <c r="B196" s="216"/>
      <c r="C196" s="796"/>
      <c r="D196" s="796" t="str">
        <f t="shared" si="31"/>
        <v/>
      </c>
      <c r="E196" s="796"/>
      <c r="F196" s="276"/>
      <c r="G196" s="276"/>
      <c r="H196" s="276"/>
      <c r="I196" s="276"/>
      <c r="J196" s="276"/>
      <c r="K196" s="276"/>
      <c r="L196" s="276"/>
      <c r="M196" s="276"/>
      <c r="N196" s="276"/>
      <c r="O196" s="796">
        <f t="shared" si="33"/>
        <v>0</v>
      </c>
      <c r="P196" s="162">
        <f>IF(F196&gt;$F$302*2,$F$302*2,F196) + IF(G196&gt;$G$302*2,$G$302*2,G196) + IF(H196&gt;$H$302*2,$H$302*2,H196) + IF(I196&gt;$I$302*2,$I$302*2,I196) + IF(J196&gt;$J$302*2,$J$302*2,J196) + IF(K196&gt;$K$302*2,$K$302*2,K196) + IF(L196&gt;$L$302*2,$L$302*2,L196) + IF(M196&gt;$M$302*2,$M$302*2,M196) + IF(N196&gt;$N$302*2,$N$302*2,N196)</f>
        <v>0</v>
      </c>
      <c r="Q196" s="70"/>
      <c r="R196" s="70"/>
      <c r="S196" s="70"/>
      <c r="T196" s="70"/>
      <c r="U196" s="70"/>
      <c r="V196" s="71"/>
    </row>
    <row r="197" spans="1:22" ht="15" x14ac:dyDescent="0.25">
      <c r="A197" s="409"/>
      <c r="B197" s="216"/>
      <c r="C197" s="796"/>
      <c r="D197" s="796" t="str">
        <f t="shared" si="31"/>
        <v/>
      </c>
      <c r="E197" s="796"/>
      <c r="F197" s="276"/>
      <c r="G197" s="276"/>
      <c r="H197" s="276"/>
      <c r="I197" s="276"/>
      <c r="J197" s="276"/>
      <c r="K197" s="276"/>
      <c r="L197" s="276"/>
      <c r="M197" s="276"/>
      <c r="N197" s="276"/>
      <c r="O197" s="796">
        <f t="shared" si="33"/>
        <v>0</v>
      </c>
      <c r="P197" s="162">
        <f>IF(F197&gt;$F$302*2,$F$302*2,F197) + IF(G197&gt;$G$302*2,$G$302*2,G197) + IF(H197&gt;$H$302*2,$H$302*2,H197) + IF(I197&gt;$I$302*2,$I$302*2,I197) + IF(J197&gt;$J$302*2,$J$302*2,J197) + IF(K197&gt;$K$302*2,$K$302*2,K197) + IF(L197&gt;$L$302*2,$L$302*2,L197) + IF(M197&gt;$M$302*2,$M$302*2,M197) + IF(N197&gt;$N$302*2,$N$302*2,N197)</f>
        <v>0</v>
      </c>
      <c r="Q197" s="70"/>
      <c r="R197" s="70"/>
      <c r="S197" s="70"/>
      <c r="T197" s="70"/>
      <c r="U197" s="70"/>
      <c r="V197" s="71"/>
    </row>
    <row r="198" spans="1:22" ht="15" x14ac:dyDescent="0.25">
      <c r="A198" s="409"/>
      <c r="B198" s="216"/>
      <c r="C198" s="796"/>
      <c r="D198" s="796" t="str">
        <f t="shared" si="31"/>
        <v/>
      </c>
      <c r="E198" s="796"/>
      <c r="F198" s="276"/>
      <c r="G198" s="276"/>
      <c r="H198" s="276"/>
      <c r="I198" s="276"/>
      <c r="J198" s="276"/>
      <c r="K198" s="276"/>
      <c r="L198" s="276"/>
      <c r="M198" s="276"/>
      <c r="N198" s="276"/>
      <c r="O198" s="796">
        <f t="shared" si="33"/>
        <v>0</v>
      </c>
      <c r="P198" s="162">
        <f>IF(F198&gt;$F$302*2,$F$302*2,F198) + IF(G198&gt;$G$302*2,$G$302*2,G198) + IF(H198&gt;$H$302*2,$H$302*2,H198) + IF(I198&gt;$I$302*2,$I$302*2,I198) + IF(J198&gt;$J$302*2,$J$302*2,J198) + IF(K198&gt;$K$302*2,$K$302*2,K198) + IF(L198&gt;$L$302*2,$L$302*2,L198) + IF(M198&gt;$M$302*2,$M$302*2,M198) + IF(N198&gt;$N$302*2,$N$302*2,N198)</f>
        <v>0</v>
      </c>
      <c r="Q198" s="70"/>
      <c r="R198" s="70"/>
      <c r="S198" s="70"/>
      <c r="T198" s="70"/>
      <c r="U198" s="70"/>
      <c r="V198" s="71"/>
    </row>
    <row r="199" spans="1:22" ht="15" x14ac:dyDescent="0.25">
      <c r="A199" s="409"/>
      <c r="B199" s="216"/>
      <c r="C199" s="796"/>
      <c r="D199" s="796" t="str">
        <f t="shared" si="31"/>
        <v/>
      </c>
      <c r="E199" s="796"/>
      <c r="F199" s="276"/>
      <c r="G199" s="276"/>
      <c r="H199" s="276"/>
      <c r="I199" s="276"/>
      <c r="J199" s="276"/>
      <c r="K199" s="276"/>
      <c r="L199" s="276"/>
      <c r="M199" s="276"/>
      <c r="N199" s="276"/>
      <c r="O199" s="796">
        <f t="shared" si="33"/>
        <v>0</v>
      </c>
      <c r="P199" s="162">
        <f>IF(F199&gt;$F$302*2,$F$302*2,F199) + IF(G199&gt;$G$302*2,$G$302*2,G199) + IF(H199&gt;$H$302*2,$H$302*2,H199) + IF(I199&gt;$I$302*2,$I$302*2,I199) + IF(J199&gt;$J$302*2,$J$302*2,J199) + IF(K199&gt;$K$302*2,$K$302*2,K199) + IF(L199&gt;$L$302*2,$L$302*2,L199) + IF(M199&gt;$M$302*2,$M$302*2,M199) + IF(N199&gt;$N$302*2,$N$302*2,N199)</f>
        <v>0</v>
      </c>
      <c r="Q199" s="70"/>
      <c r="R199" s="70"/>
      <c r="S199" s="70"/>
      <c r="T199" s="70"/>
      <c r="U199" s="70"/>
      <c r="V199" s="71"/>
    </row>
    <row r="200" spans="1:22" ht="15" x14ac:dyDescent="0.25">
      <c r="A200" s="409"/>
      <c r="B200" s="216"/>
      <c r="C200" s="796"/>
      <c r="D200" s="796" t="str">
        <f t="shared" si="31"/>
        <v/>
      </c>
      <c r="E200" s="796"/>
      <c r="F200" s="276"/>
      <c r="G200" s="276"/>
      <c r="H200" s="276"/>
      <c r="I200" s="276"/>
      <c r="J200" s="276"/>
      <c r="K200" s="276"/>
      <c r="L200" s="276"/>
      <c r="M200" s="276"/>
      <c r="N200" s="276"/>
      <c r="O200" s="796">
        <f t="shared" si="33"/>
        <v>0</v>
      </c>
      <c r="P200" s="162">
        <f>IF(F200&gt;$F$302*2,$F$302*2,F200) + IF(G200&gt;$G$302*2,$G$302*2,G200) + IF(H200&gt;$H$302*2,$H$302*2,H200) + IF(I200&gt;$I$302*2,$I$302*2,I200) + IF(J200&gt;$J$302*2,$J$302*2,J200) + IF(K200&gt;$K$302*2,$K$302*2,K200) + IF(L200&gt;$L$302*2,$L$302*2,L200) + IF(M200&gt;$M$302*2,$M$302*2,M200) + IF(N200&gt;$N$302*2,$N$302*2,N200)</f>
        <v>0</v>
      </c>
      <c r="Q200" s="70"/>
      <c r="R200" s="70"/>
      <c r="S200" s="70"/>
      <c r="T200" s="70"/>
      <c r="U200" s="70"/>
      <c r="V200" s="71"/>
    </row>
    <row r="201" spans="1:22" ht="15" x14ac:dyDescent="0.25">
      <c r="A201" s="409"/>
      <c r="B201" s="216"/>
      <c r="C201" s="796"/>
      <c r="D201" s="796" t="str">
        <f t="shared" si="31"/>
        <v/>
      </c>
      <c r="E201" s="796"/>
      <c r="F201" s="276"/>
      <c r="G201" s="276"/>
      <c r="H201" s="276"/>
      <c r="I201" s="276"/>
      <c r="J201" s="276"/>
      <c r="K201" s="276"/>
      <c r="L201" s="276"/>
      <c r="M201" s="276"/>
      <c r="N201" s="276"/>
      <c r="O201" s="796">
        <f t="shared" si="33"/>
        <v>0</v>
      </c>
      <c r="P201" s="162">
        <f>IF(F201&gt;$F$302*2,$F$302*2,F201) + IF(G201&gt;$G$302*2,$G$302*2,G201) + IF(H201&gt;$H$302*2,$H$302*2,H201) + IF(I201&gt;$I$302*2,$I$302*2,I201) + IF(J201&gt;$J$302*2,$J$302*2,J201) + IF(K201&gt;$K$302*2,$K$302*2,K201) + IF(L201&gt;$L$302*2,$L$302*2,L201) + IF(M201&gt;$M$302*2,$M$302*2,M201) + IF(N201&gt;$N$302*2,$N$302*2,N201)</f>
        <v>0</v>
      </c>
      <c r="Q201" s="70"/>
      <c r="R201" s="70"/>
      <c r="S201" s="70"/>
      <c r="T201" s="70"/>
      <c r="U201" s="70"/>
      <c r="V201" s="71"/>
    </row>
    <row r="202" spans="1:22" ht="15" x14ac:dyDescent="0.25">
      <c r="A202" s="409"/>
      <c r="B202" s="216"/>
      <c r="C202" s="796"/>
      <c r="D202" s="796" t="str">
        <f t="shared" ref="D202" si="34">A202&amp;C202</f>
        <v/>
      </c>
      <c r="E202" s="796"/>
      <c r="F202" s="276"/>
      <c r="G202" s="276"/>
      <c r="H202" s="276"/>
      <c r="I202" s="276"/>
      <c r="J202" s="276"/>
      <c r="K202" s="276"/>
      <c r="L202" s="276"/>
      <c r="M202" s="276"/>
      <c r="N202" s="276"/>
      <c r="O202" s="796">
        <f t="shared" ref="O202" si="35">SUM(F202:N202)</f>
        <v>0</v>
      </c>
      <c r="P202" s="162">
        <f>IF(F202&gt;$F$302*2,$F$302*2,F202) + IF(G202&gt;$G$302*2,$G$302*2,G202) + IF(H202&gt;$H$302*2,$H$302*2,H202) + IF(I202&gt;$I$302*2,$I$302*2,I202) + IF(J202&gt;$J$302*2,$J$302*2,J202) + IF(K202&gt;$K$302*2,$K$302*2,K202) + IF(L202&gt;$L$302*2,$L$302*2,L202) + IF(M202&gt;$M$302*2,$M$302*2,M202) + IF(N202&gt;$N$302*2,$N$302*2,N202)</f>
        <v>0</v>
      </c>
      <c r="Q202" s="70"/>
      <c r="R202" s="70"/>
      <c r="S202" s="70"/>
      <c r="T202" s="70"/>
      <c r="U202" s="70"/>
      <c r="V202" s="71"/>
    </row>
    <row r="203" spans="1:22" ht="15" x14ac:dyDescent="0.25">
      <c r="A203" s="409"/>
      <c r="B203" s="216"/>
      <c r="C203" s="796"/>
      <c r="D203" s="796" t="str">
        <f t="shared" si="31"/>
        <v/>
      </c>
      <c r="E203" s="796"/>
      <c r="F203" s="276"/>
      <c r="G203" s="276"/>
      <c r="H203" s="276"/>
      <c r="I203" s="276"/>
      <c r="J203" s="276"/>
      <c r="K203" s="276"/>
      <c r="L203" s="276"/>
      <c r="M203" s="276"/>
      <c r="N203" s="276"/>
      <c r="O203" s="796">
        <f t="shared" si="33"/>
        <v>0</v>
      </c>
      <c r="P203" s="162">
        <f>IF(F203&gt;$F$302*2,$F$302*2,F203) + IF(G203&gt;$G$302*2,$G$302*2,G203) + IF(H203&gt;$H$302*2,$H$302*2,H203) + IF(I203&gt;$I$302*2,$I$302*2,I203) + IF(J203&gt;$J$302*2,$J$302*2,J203) + IF(K203&gt;$K$302*2,$K$302*2,K203) + IF(L203&gt;$L$302*2,$L$302*2,L203) + IF(M203&gt;$M$302*2,$M$302*2,M203) + IF(N203&gt;$N$302*2,$N$302*2,N203)</f>
        <v>0</v>
      </c>
      <c r="Q203" s="70"/>
      <c r="R203" s="70"/>
      <c r="S203" s="70"/>
      <c r="T203" s="70"/>
      <c r="U203" s="70"/>
      <c r="V203" s="71"/>
    </row>
    <row r="204" spans="1:22" ht="15" x14ac:dyDescent="0.25">
      <c r="A204" s="409"/>
      <c r="B204" s="216"/>
      <c r="C204" s="796"/>
      <c r="D204" s="796" t="str">
        <f t="shared" si="31"/>
        <v/>
      </c>
      <c r="E204" s="796"/>
      <c r="F204" s="276"/>
      <c r="G204" s="276"/>
      <c r="H204" s="276"/>
      <c r="I204" s="276"/>
      <c r="J204" s="276"/>
      <c r="K204" s="276"/>
      <c r="L204" s="276"/>
      <c r="M204" s="276"/>
      <c r="N204" s="276"/>
      <c r="O204" s="796">
        <f t="shared" si="33"/>
        <v>0</v>
      </c>
      <c r="P204" s="162">
        <f>IF(F204&gt;$F$302*2,$F$302*2,F204) + IF(G204&gt;$G$302*2,$G$302*2,G204) + IF(H204&gt;$H$302*2,$H$302*2,H204) + IF(I204&gt;$I$302*2,$I$302*2,I204) + IF(J204&gt;$J$302*2,$J$302*2,J204) + IF(K204&gt;$K$302*2,$K$302*2,K204) + IF(L204&gt;$L$302*2,$L$302*2,L204) + IF(M204&gt;$M$302*2,$M$302*2,M204) + IF(N204&gt;$N$302*2,$N$302*2,N204)</f>
        <v>0</v>
      </c>
      <c r="Q204" s="70"/>
      <c r="R204" s="70"/>
      <c r="S204" s="70"/>
      <c r="T204" s="70"/>
      <c r="U204" s="70"/>
      <c r="V204" s="71"/>
    </row>
    <row r="205" spans="1:22" ht="15" x14ac:dyDescent="0.25">
      <c r="A205" s="409"/>
      <c r="B205" s="216"/>
      <c r="C205" s="796"/>
      <c r="D205" s="796" t="str">
        <f t="shared" si="31"/>
        <v/>
      </c>
      <c r="E205" s="796"/>
      <c r="F205" s="276"/>
      <c r="G205" s="276"/>
      <c r="H205" s="276"/>
      <c r="I205" s="276"/>
      <c r="J205" s="276"/>
      <c r="K205" s="276"/>
      <c r="L205" s="276"/>
      <c r="M205" s="276"/>
      <c r="N205" s="276"/>
      <c r="O205" s="796">
        <f t="shared" si="33"/>
        <v>0</v>
      </c>
      <c r="P205" s="162">
        <f>IF(F205&gt;$F$302*2,$F$302*2,F205) + IF(G205&gt;$G$302*2,$G$302*2,G205) + IF(H205&gt;$H$302*2,$H$302*2,H205) + IF(I205&gt;$I$302*2,$I$302*2,I205) + IF(J205&gt;$J$302*2,$J$302*2,J205) + IF(K205&gt;$K$302*2,$K$302*2,K205) + IF(L205&gt;$L$302*2,$L$302*2,L205) + IF(M205&gt;$M$302*2,$M$302*2,M205) + IF(N205&gt;$N$302*2,$N$302*2,N205)</f>
        <v>0</v>
      </c>
      <c r="Q205" s="70"/>
      <c r="R205" s="70"/>
      <c r="S205" s="70"/>
      <c r="T205" s="70"/>
      <c r="U205" s="70"/>
      <c r="V205" s="71"/>
    </row>
    <row r="206" spans="1:22" ht="15" x14ac:dyDescent="0.25">
      <c r="A206" s="409"/>
      <c r="B206" s="216"/>
      <c r="C206" s="796"/>
      <c r="D206" s="796" t="str">
        <f t="shared" si="31"/>
        <v/>
      </c>
      <c r="E206" s="796"/>
      <c r="F206" s="276"/>
      <c r="G206" s="276"/>
      <c r="H206" s="276"/>
      <c r="I206" s="276"/>
      <c r="J206" s="276"/>
      <c r="K206" s="276"/>
      <c r="L206" s="276"/>
      <c r="M206" s="276"/>
      <c r="N206" s="276"/>
      <c r="O206" s="796">
        <f t="shared" si="33"/>
        <v>0</v>
      </c>
      <c r="P206" s="162">
        <f>IF(F206&gt;$F$302*2,$F$302*2,F206) + IF(G206&gt;$G$302*2,$G$302*2,G206) + IF(H206&gt;$H$302*2,$H$302*2,H206) + IF(I206&gt;$I$302*2,$I$302*2,I206) + IF(J206&gt;$J$302*2,$J$302*2,J206) + IF(K206&gt;$K$302*2,$K$302*2,K206) + IF(L206&gt;$L$302*2,$L$302*2,L206) + IF(M206&gt;$M$302*2,$M$302*2,M206) + IF(N206&gt;$N$302*2,$N$302*2,N206)</f>
        <v>0</v>
      </c>
      <c r="Q206" s="70"/>
      <c r="R206" s="70"/>
      <c r="S206" s="70"/>
      <c r="T206" s="70"/>
      <c r="U206" s="70"/>
      <c r="V206" s="71"/>
    </row>
    <row r="207" spans="1:22" ht="15" x14ac:dyDescent="0.25">
      <c r="A207" s="409"/>
      <c r="B207" s="216"/>
      <c r="C207" s="796"/>
      <c r="D207" s="796" t="str">
        <f t="shared" si="31"/>
        <v/>
      </c>
      <c r="E207" s="796"/>
      <c r="F207" s="276"/>
      <c r="G207" s="276"/>
      <c r="H207" s="276"/>
      <c r="I207" s="276"/>
      <c r="J207" s="276"/>
      <c r="K207" s="276"/>
      <c r="L207" s="276"/>
      <c r="M207" s="276"/>
      <c r="N207" s="276"/>
      <c r="O207" s="796">
        <f t="shared" si="33"/>
        <v>0</v>
      </c>
      <c r="P207" s="162">
        <f>IF(F207&gt;$F$302*2,$F$302*2,F207) + IF(G207&gt;$G$302*2,$G$302*2,G207) + IF(H207&gt;$H$302*2,$H$302*2,H207) + IF(I207&gt;$I$302*2,$I$302*2,I207) + IF(J207&gt;$J$302*2,$J$302*2,J207) + IF(K207&gt;$K$302*2,$K$302*2,K207) + IF(L207&gt;$L$302*2,$L$302*2,L207) + IF(M207&gt;$M$302*2,$M$302*2,M207) + IF(N207&gt;$N$302*2,$N$302*2,N207)</f>
        <v>0</v>
      </c>
      <c r="Q207" s="70"/>
      <c r="R207" s="70"/>
      <c r="S207" s="70"/>
      <c r="T207" s="70"/>
      <c r="U207" s="70"/>
      <c r="V207" s="71"/>
    </row>
    <row r="208" spans="1:22" ht="15" x14ac:dyDescent="0.25">
      <c r="A208" s="409"/>
      <c r="B208" s="216"/>
      <c r="C208" s="796"/>
      <c r="D208" s="796" t="str">
        <f t="shared" si="31"/>
        <v/>
      </c>
      <c r="E208" s="796"/>
      <c r="F208" s="276"/>
      <c r="G208" s="276"/>
      <c r="H208" s="276"/>
      <c r="I208" s="276"/>
      <c r="J208" s="276"/>
      <c r="K208" s="276"/>
      <c r="L208" s="276"/>
      <c r="M208" s="276"/>
      <c r="N208" s="276"/>
      <c r="O208" s="796">
        <f t="shared" si="33"/>
        <v>0</v>
      </c>
      <c r="P208" s="162">
        <f>IF(F208&gt;$F$302*2,$F$302*2,F208) + IF(G208&gt;$G$302*2,$G$302*2,G208) + IF(H208&gt;$H$302*2,$H$302*2,H208) + IF(I208&gt;$I$302*2,$I$302*2,I208) + IF(J208&gt;$J$302*2,$J$302*2,J208) + IF(K208&gt;$K$302*2,$K$302*2,K208) + IF(L208&gt;$L$302*2,$L$302*2,L208) + IF(M208&gt;$M$302*2,$M$302*2,M208) + IF(N208&gt;$N$302*2,$N$302*2,N208)</f>
        <v>0</v>
      </c>
      <c r="Q208" s="70"/>
      <c r="R208" s="70"/>
      <c r="S208" s="70"/>
      <c r="T208" s="70"/>
      <c r="U208" s="70"/>
      <c r="V208" s="71"/>
    </row>
    <row r="209" spans="1:22" ht="15" x14ac:dyDescent="0.25">
      <c r="A209" s="409"/>
      <c r="B209" s="216"/>
      <c r="C209" s="796"/>
      <c r="D209" s="796" t="str">
        <f t="shared" si="31"/>
        <v/>
      </c>
      <c r="E209" s="796"/>
      <c r="F209" s="276"/>
      <c r="G209" s="276"/>
      <c r="H209" s="276"/>
      <c r="I209" s="276"/>
      <c r="J209" s="276"/>
      <c r="K209" s="276"/>
      <c r="L209" s="276"/>
      <c r="M209" s="276"/>
      <c r="N209" s="276"/>
      <c r="O209" s="796">
        <f t="shared" si="33"/>
        <v>0</v>
      </c>
      <c r="P209" s="162">
        <f>IF(F209&gt;$F$302*2,$F$302*2,F209) + IF(G209&gt;$G$302*2,$G$302*2,G209) + IF(H209&gt;$H$302*2,$H$302*2,H209) + IF(I209&gt;$I$302*2,$I$302*2,I209) + IF(J209&gt;$J$302*2,$J$302*2,J209) + IF(K209&gt;$K$302*2,$K$302*2,K209) + IF(L209&gt;$L$302*2,$L$302*2,L209) + IF(M209&gt;$M$302*2,$M$302*2,M209) + IF(N209&gt;$N$302*2,$N$302*2,N209)</f>
        <v>0</v>
      </c>
      <c r="Q209" s="70"/>
      <c r="R209" s="70"/>
      <c r="S209" s="70"/>
      <c r="T209" s="70"/>
      <c r="U209" s="70"/>
      <c r="V209" s="71"/>
    </row>
    <row r="210" spans="1:22" ht="15" x14ac:dyDescent="0.25">
      <c r="A210" s="409"/>
      <c r="B210" s="216"/>
      <c r="C210" s="796"/>
      <c r="D210" s="796" t="str">
        <f t="shared" si="28"/>
        <v/>
      </c>
      <c r="E210" s="796"/>
      <c r="F210" s="276"/>
      <c r="G210" s="276"/>
      <c r="H210" s="276"/>
      <c r="I210" s="276"/>
      <c r="J210" s="276"/>
      <c r="K210" s="276"/>
      <c r="L210" s="276"/>
      <c r="M210" s="276"/>
      <c r="N210" s="276"/>
      <c r="O210" s="796">
        <f t="shared" si="29"/>
        <v>0</v>
      </c>
      <c r="P210" s="162">
        <f>IF(F210&gt;$F$302*2,$F$302*2,F210) + IF(G210&gt;$G$302*2,$G$302*2,G210) + IF(H210&gt;$H$302*2,$H$302*2,H210) + IF(I210&gt;$I$302*2,$I$302*2,I210) + IF(J210&gt;$J$302*2,$J$302*2,J210) + IF(K210&gt;$K$302*2,$K$302*2,K210) + IF(L210&gt;$L$302*2,$L$302*2,L210) + IF(M210&gt;$M$302*2,$M$302*2,M210) + IF(N210&gt;$N$302*2,$N$302*2,N210)</f>
        <v>0</v>
      </c>
      <c r="Q210" s="70"/>
      <c r="R210" s="70"/>
      <c r="S210" s="70"/>
      <c r="T210" s="70"/>
      <c r="U210" s="70"/>
      <c r="V210" s="71"/>
    </row>
    <row r="211" spans="1:22" ht="15" x14ac:dyDescent="0.25">
      <c r="A211" s="409"/>
      <c r="B211" s="216"/>
      <c r="C211" s="796"/>
      <c r="D211" s="796" t="str">
        <f t="shared" si="28"/>
        <v/>
      </c>
      <c r="E211" s="796"/>
      <c r="F211" s="276"/>
      <c r="G211" s="276"/>
      <c r="H211" s="276"/>
      <c r="I211" s="276"/>
      <c r="J211" s="276"/>
      <c r="K211" s="276"/>
      <c r="L211" s="276"/>
      <c r="M211" s="276"/>
      <c r="N211" s="276"/>
      <c r="O211" s="796">
        <f t="shared" si="29"/>
        <v>0</v>
      </c>
      <c r="P211" s="162">
        <f>IF(F211&gt;$F$302*2,$F$302*2,F211) + IF(G211&gt;$G$302*2,$G$302*2,G211) + IF(H211&gt;$H$302*2,$H$302*2,H211) + IF(I211&gt;$I$302*2,$I$302*2,I211) + IF(J211&gt;$J$302*2,$J$302*2,J211) + IF(K211&gt;$K$302*2,$K$302*2,K211) + IF(L211&gt;$L$302*2,$L$302*2,L211) + IF(M211&gt;$M$302*2,$M$302*2,M211) + IF(N211&gt;$N$302*2,$N$302*2,N211)</f>
        <v>0</v>
      </c>
      <c r="Q211" s="70"/>
      <c r="R211" s="70"/>
      <c r="S211" s="70"/>
      <c r="T211" s="70"/>
      <c r="U211" s="70"/>
      <c r="V211" s="71"/>
    </row>
    <row r="212" spans="1:22" ht="15" x14ac:dyDescent="0.25">
      <c r="A212" s="409"/>
      <c r="B212" s="216"/>
      <c r="C212" s="796"/>
      <c r="D212" s="796" t="str">
        <f t="shared" si="28"/>
        <v/>
      </c>
      <c r="E212" s="796"/>
      <c r="F212" s="276"/>
      <c r="G212" s="276"/>
      <c r="H212" s="276"/>
      <c r="I212" s="276"/>
      <c r="J212" s="276"/>
      <c r="K212" s="276"/>
      <c r="L212" s="276"/>
      <c r="M212" s="276"/>
      <c r="N212" s="276"/>
      <c r="O212" s="796">
        <f t="shared" si="29"/>
        <v>0</v>
      </c>
      <c r="P212" s="162">
        <f>IF(F212&gt;$F$302*2,$F$302*2,F212) + IF(G212&gt;$G$302*2,$G$302*2,G212) + IF(H212&gt;$H$302*2,$H$302*2,H212) + IF(I212&gt;$I$302*2,$I$302*2,I212) + IF(J212&gt;$J$302*2,$J$302*2,J212) + IF(K212&gt;$K$302*2,$K$302*2,K212) + IF(L212&gt;$L$302*2,$L$302*2,L212) + IF(M212&gt;$M$302*2,$M$302*2,M212) + IF(N212&gt;$N$302*2,$N$302*2,N212)</f>
        <v>0</v>
      </c>
      <c r="Q212" s="70"/>
      <c r="R212" s="70"/>
      <c r="S212" s="70"/>
      <c r="T212" s="70"/>
      <c r="U212" s="738"/>
      <c r="V212" s="71"/>
    </row>
    <row r="213" spans="1:22" ht="15" x14ac:dyDescent="0.25">
      <c r="A213" s="409"/>
      <c r="B213" s="216"/>
      <c r="C213" s="796"/>
      <c r="D213" s="796" t="str">
        <f t="shared" si="28"/>
        <v/>
      </c>
      <c r="E213" s="796"/>
      <c r="F213" s="276"/>
      <c r="G213" s="276"/>
      <c r="H213" s="276"/>
      <c r="I213" s="276"/>
      <c r="J213" s="276"/>
      <c r="K213" s="276"/>
      <c r="L213" s="276"/>
      <c r="M213" s="276"/>
      <c r="N213" s="276"/>
      <c r="O213" s="796">
        <f t="shared" si="29"/>
        <v>0</v>
      </c>
      <c r="P213" s="162">
        <f>IF(F213&gt;$F$302*2,$F$302*2,F213) + IF(G213&gt;$G$302*2,$G$302*2,G213) + IF(H213&gt;$H$302*2,$H$302*2,H213) + IF(I213&gt;$I$302*2,$I$302*2,I213) + IF(J213&gt;$J$302*2,$J$302*2,J213) + IF(K213&gt;$K$302*2,$K$302*2,K213) + IF(L213&gt;$L$302*2,$L$302*2,L213) + IF(M213&gt;$M$302*2,$M$302*2,M213) + IF(N213&gt;$N$302*2,$N$302*2,N213)</f>
        <v>0</v>
      </c>
      <c r="Q213" s="70"/>
      <c r="R213" s="70"/>
      <c r="S213" s="70"/>
      <c r="T213" s="70"/>
      <c r="U213" s="70"/>
      <c r="V213" s="71"/>
    </row>
    <row r="214" spans="1:22" ht="15" x14ac:dyDescent="0.25">
      <c r="A214" s="409"/>
      <c r="B214" s="216"/>
      <c r="C214" s="796"/>
      <c r="D214" s="796" t="str">
        <f t="shared" si="28"/>
        <v/>
      </c>
      <c r="E214" s="796"/>
      <c r="F214" s="276"/>
      <c r="G214" s="276"/>
      <c r="H214" s="276"/>
      <c r="I214" s="276"/>
      <c r="J214" s="276"/>
      <c r="K214" s="276"/>
      <c r="L214" s="276"/>
      <c r="M214" s="276"/>
      <c r="N214" s="276"/>
      <c r="O214" s="796">
        <f t="shared" si="29"/>
        <v>0</v>
      </c>
      <c r="P214" s="162">
        <f>IF(F214&gt;$F$302*2,$F$302*2,F214) + IF(G214&gt;$G$302*2,$G$302*2,G214) + IF(H214&gt;$H$302*2,$H$302*2,H214) + IF(I214&gt;$I$302*2,$I$302*2,I214) + IF(J214&gt;$J$302*2,$J$302*2,J214) + IF(K214&gt;$K$302*2,$K$302*2,K214) + IF(L214&gt;$L$302*2,$L$302*2,L214) + IF(M214&gt;$M$302*2,$M$302*2,M214) + IF(N214&gt;$N$302*2,$N$302*2,N214)</f>
        <v>0</v>
      </c>
      <c r="Q214" s="70"/>
      <c r="R214" s="70"/>
      <c r="S214" s="70"/>
      <c r="T214" s="70"/>
      <c r="U214" s="70"/>
      <c r="V214" s="71"/>
    </row>
    <row r="215" spans="1:22" ht="15" x14ac:dyDescent="0.25">
      <c r="A215" s="409"/>
      <c r="B215" s="216"/>
      <c r="C215" s="796"/>
      <c r="D215" s="796" t="str">
        <f t="shared" si="12"/>
        <v/>
      </c>
      <c r="E215" s="796"/>
      <c r="F215" s="276"/>
      <c r="G215" s="276"/>
      <c r="H215" s="276"/>
      <c r="I215" s="276"/>
      <c r="J215" s="276"/>
      <c r="K215" s="276"/>
      <c r="L215" s="276"/>
      <c r="M215" s="276"/>
      <c r="N215" s="276"/>
      <c r="O215" s="796">
        <f t="shared" si="13"/>
        <v>0</v>
      </c>
      <c r="P215" s="162">
        <f>IF(F215&gt;$F$302*2,$F$302*2,F215) + IF(G215&gt;$G$302*2,$G$302*2,G215) + IF(H215&gt;$H$302*2,$H$302*2,H215) + IF(I215&gt;$I$302*2,$I$302*2,I215) + IF(J215&gt;$J$302*2,$J$302*2,J215) + IF(K215&gt;$K$302*2,$K$302*2,K215) + IF(L215&gt;$L$302*2,$L$302*2,L215) + IF(M215&gt;$M$302*2,$M$302*2,M215) + IF(N215&gt;$N$302*2,$N$302*2,N215)</f>
        <v>0</v>
      </c>
      <c r="Q215" s="70"/>
      <c r="R215" s="70"/>
      <c r="S215" s="70"/>
      <c r="T215" s="70"/>
      <c r="U215" s="70"/>
      <c r="V215" s="71"/>
    </row>
    <row r="216" spans="1:22" ht="15" x14ac:dyDescent="0.25">
      <c r="A216" s="409"/>
      <c r="B216" s="216"/>
      <c r="C216" s="796"/>
      <c r="D216" s="796" t="str">
        <f t="shared" si="12"/>
        <v/>
      </c>
      <c r="E216" s="796"/>
      <c r="F216" s="276"/>
      <c r="G216" s="276"/>
      <c r="H216" s="276"/>
      <c r="I216" s="276"/>
      <c r="J216" s="276"/>
      <c r="K216" s="276"/>
      <c r="L216" s="276"/>
      <c r="M216" s="276"/>
      <c r="N216" s="276"/>
      <c r="O216" s="796">
        <f t="shared" si="13"/>
        <v>0</v>
      </c>
      <c r="P216" s="162">
        <f>IF(F216&gt;$F$302*2,$F$302*2,F216) + IF(G216&gt;$G$302*2,$G$302*2,G216) + IF(H216&gt;$H$302*2,$H$302*2,H216) + IF(I216&gt;$I$302*2,$I$302*2,I216) + IF(J216&gt;$J$302*2,$J$302*2,J216) + IF(K216&gt;$K$302*2,$K$302*2,K216) + IF(L216&gt;$L$302*2,$L$302*2,L216) + IF(M216&gt;$M$302*2,$M$302*2,M216) + IF(N216&gt;$N$302*2,$N$302*2,N216)</f>
        <v>0</v>
      </c>
      <c r="Q216" s="70"/>
      <c r="R216" s="70"/>
      <c r="S216" s="70"/>
      <c r="T216" s="70"/>
      <c r="U216" s="70"/>
      <c r="V216" s="71"/>
    </row>
    <row r="217" spans="1:22" ht="15" x14ac:dyDescent="0.25">
      <c r="A217" s="409"/>
      <c r="B217" s="216"/>
      <c r="C217" s="796"/>
      <c r="D217" s="796" t="str">
        <f t="shared" si="12"/>
        <v/>
      </c>
      <c r="E217" s="796"/>
      <c r="F217" s="276"/>
      <c r="G217" s="276"/>
      <c r="H217" s="276"/>
      <c r="I217" s="276"/>
      <c r="J217" s="276"/>
      <c r="K217" s="276"/>
      <c r="L217" s="276"/>
      <c r="M217" s="276"/>
      <c r="N217" s="276"/>
      <c r="O217" s="796">
        <f t="shared" si="13"/>
        <v>0</v>
      </c>
      <c r="P217" s="162">
        <f>IF(F217&gt;$F$302*2,$F$302*2,F217) + IF(G217&gt;$G$302*2,$G$302*2,G217) + IF(H217&gt;$H$302*2,$H$302*2,H217) + IF(I217&gt;$I$302*2,$I$302*2,I217) + IF(J217&gt;$J$302*2,$J$302*2,J217) + IF(K217&gt;$K$302*2,$K$302*2,K217) + IF(L217&gt;$L$302*2,$L$302*2,L217) + IF(M217&gt;$M$302*2,$M$302*2,M217) + IF(N217&gt;$N$302*2,$N$302*2,N217)</f>
        <v>0</v>
      </c>
      <c r="Q217" s="70"/>
      <c r="R217" s="70"/>
      <c r="S217" s="70"/>
      <c r="T217" s="70"/>
      <c r="U217" s="70"/>
      <c r="V217" s="71"/>
    </row>
    <row r="218" spans="1:22" ht="15" x14ac:dyDescent="0.25">
      <c r="A218" s="409"/>
      <c r="B218" s="216"/>
      <c r="C218" s="796"/>
      <c r="D218" s="796" t="str">
        <f t="shared" ref="D218:D257" si="36">A218&amp;C218</f>
        <v/>
      </c>
      <c r="E218" s="796"/>
      <c r="F218" s="276"/>
      <c r="G218" s="276"/>
      <c r="H218" s="276"/>
      <c r="I218" s="276"/>
      <c r="J218" s="276"/>
      <c r="K218" s="276"/>
      <c r="L218" s="276"/>
      <c r="M218" s="276"/>
      <c r="N218" s="276"/>
      <c r="O218" s="796">
        <f t="shared" ref="O218:O257" si="37">SUM(F218:N218)</f>
        <v>0</v>
      </c>
      <c r="P218" s="162">
        <f>IF(F218&gt;$F$302*2,$F$302*2,F218) + IF(G218&gt;$G$302*2,$G$302*2,G218) + IF(H218&gt;$H$302*2,$H$302*2,H218) + IF(I218&gt;$I$302*2,$I$302*2,I218) + IF(J218&gt;$J$302*2,$J$302*2,J218) + IF(K218&gt;$K$302*2,$K$302*2,K218) + IF(L218&gt;$L$302*2,$L$302*2,L218) + IF(M218&gt;$M$302*2,$M$302*2,M218) + IF(N218&gt;$N$302*2,$N$302*2,N218)</f>
        <v>0</v>
      </c>
      <c r="Q218" s="70"/>
      <c r="R218" s="70"/>
      <c r="S218" s="70"/>
      <c r="T218" s="70"/>
      <c r="U218" s="70"/>
      <c r="V218" s="71"/>
    </row>
    <row r="219" spans="1:22" ht="15" x14ac:dyDescent="0.25">
      <c r="A219" s="409"/>
      <c r="B219" s="216"/>
      <c r="C219" s="796"/>
      <c r="D219" s="796" t="str">
        <f t="shared" si="36"/>
        <v/>
      </c>
      <c r="E219" s="796"/>
      <c r="F219" s="276"/>
      <c r="G219" s="276"/>
      <c r="H219" s="276"/>
      <c r="I219" s="276"/>
      <c r="J219" s="276"/>
      <c r="K219" s="276"/>
      <c r="L219" s="276"/>
      <c r="M219" s="276"/>
      <c r="N219" s="276"/>
      <c r="O219" s="796">
        <f t="shared" si="37"/>
        <v>0</v>
      </c>
      <c r="P219" s="162">
        <f>IF(F219&gt;$F$302*2,$F$302*2,F219) + IF(G219&gt;$G$302*2,$G$302*2,G219) + IF(H219&gt;$H$302*2,$H$302*2,H219) + IF(I219&gt;$I$302*2,$I$302*2,I219) + IF(J219&gt;$J$302*2,$J$302*2,J219) + IF(K219&gt;$K$302*2,$K$302*2,K219) + IF(L219&gt;$L$302*2,$L$302*2,L219) + IF(M219&gt;$M$302*2,$M$302*2,M219) + IF(N219&gt;$N$302*2,$N$302*2,N219)</f>
        <v>0</v>
      </c>
      <c r="Q219" s="70"/>
      <c r="R219" s="70"/>
      <c r="S219" s="70"/>
      <c r="T219" s="70"/>
      <c r="U219" s="70"/>
      <c r="V219" s="71"/>
    </row>
    <row r="220" spans="1:22" ht="15" x14ac:dyDescent="0.25">
      <c r="A220" s="409"/>
      <c r="B220" s="216"/>
      <c r="C220" s="796"/>
      <c r="D220" s="796" t="str">
        <f t="shared" si="36"/>
        <v/>
      </c>
      <c r="E220" s="796"/>
      <c r="F220" s="276"/>
      <c r="G220" s="276"/>
      <c r="H220" s="276"/>
      <c r="I220" s="276"/>
      <c r="J220" s="276"/>
      <c r="K220" s="276"/>
      <c r="L220" s="276"/>
      <c r="M220" s="276"/>
      <c r="N220" s="276"/>
      <c r="O220" s="796">
        <f t="shared" si="37"/>
        <v>0</v>
      </c>
      <c r="P220" s="162">
        <f>IF(F220&gt;$F$302*2,$F$302*2,F220) + IF(G220&gt;$G$302*2,$G$302*2,G220) + IF(H220&gt;$H$302*2,$H$302*2,H220) + IF(I220&gt;$I$302*2,$I$302*2,I220) + IF(J220&gt;$J$302*2,$J$302*2,J220) + IF(K220&gt;$K$302*2,$K$302*2,K220) + IF(L220&gt;$L$302*2,$L$302*2,L220) + IF(M220&gt;$M$302*2,$M$302*2,M220) + IF(N220&gt;$N$302*2,$N$302*2,N220)</f>
        <v>0</v>
      </c>
      <c r="Q220" s="70"/>
      <c r="R220" s="70"/>
      <c r="S220" s="70"/>
      <c r="T220" s="70"/>
      <c r="U220" s="70"/>
      <c r="V220" s="71"/>
    </row>
    <row r="221" spans="1:22" ht="15" x14ac:dyDescent="0.25">
      <c r="A221" s="409"/>
      <c r="B221" s="216"/>
      <c r="C221" s="796"/>
      <c r="D221" s="796" t="str">
        <f t="shared" si="36"/>
        <v/>
      </c>
      <c r="E221" s="796"/>
      <c r="F221" s="276"/>
      <c r="G221" s="276"/>
      <c r="H221" s="276"/>
      <c r="I221" s="276"/>
      <c r="J221" s="276"/>
      <c r="K221" s="276"/>
      <c r="L221" s="276"/>
      <c r="M221" s="276"/>
      <c r="N221" s="276"/>
      <c r="O221" s="796">
        <f t="shared" si="37"/>
        <v>0</v>
      </c>
      <c r="P221" s="162">
        <f>IF(F221&gt;$F$302*2,$F$302*2,F221) + IF(G221&gt;$G$302*2,$G$302*2,G221) + IF(H221&gt;$H$302*2,$H$302*2,H221) + IF(I221&gt;$I$302*2,$I$302*2,I221) + IF(J221&gt;$J$302*2,$J$302*2,J221) + IF(K221&gt;$K$302*2,$K$302*2,K221) + IF(L221&gt;$L$302*2,$L$302*2,L221) + IF(M221&gt;$M$302*2,$M$302*2,M221) + IF(N221&gt;$N$302*2,$N$302*2,N221)</f>
        <v>0</v>
      </c>
      <c r="Q221" s="70"/>
      <c r="R221" s="70"/>
      <c r="S221" s="70"/>
      <c r="T221" s="70"/>
      <c r="U221" s="70"/>
      <c r="V221" s="71"/>
    </row>
    <row r="222" spans="1:22" ht="15" x14ac:dyDescent="0.25">
      <c r="A222" s="409"/>
      <c r="B222" s="216"/>
      <c r="C222" s="796"/>
      <c r="D222" s="796" t="str">
        <f t="shared" si="36"/>
        <v/>
      </c>
      <c r="E222" s="796"/>
      <c r="F222" s="276"/>
      <c r="G222" s="276"/>
      <c r="H222" s="276"/>
      <c r="I222" s="276"/>
      <c r="J222" s="276"/>
      <c r="K222" s="276"/>
      <c r="L222" s="276"/>
      <c r="M222" s="276"/>
      <c r="N222" s="276"/>
      <c r="O222" s="796">
        <f t="shared" si="37"/>
        <v>0</v>
      </c>
      <c r="P222" s="162">
        <f>IF(F222&gt;$F$302*2,$F$302*2,F222) + IF(G222&gt;$G$302*2,$G$302*2,G222) + IF(H222&gt;$H$302*2,$H$302*2,H222) + IF(I222&gt;$I$302*2,$I$302*2,I222) + IF(J222&gt;$J$302*2,$J$302*2,J222) + IF(K222&gt;$K$302*2,$K$302*2,K222) + IF(L222&gt;$L$302*2,$L$302*2,L222) + IF(M222&gt;$M$302*2,$M$302*2,M222) + IF(N222&gt;$N$302*2,$N$302*2,N222)</f>
        <v>0</v>
      </c>
      <c r="Q222" s="70"/>
      <c r="R222" s="70"/>
      <c r="S222" s="70"/>
      <c r="T222" s="70"/>
      <c r="U222" s="70"/>
      <c r="V222" s="71"/>
    </row>
    <row r="223" spans="1:22" ht="15" x14ac:dyDescent="0.25">
      <c r="A223" s="409"/>
      <c r="B223" s="216"/>
      <c r="C223" s="796"/>
      <c r="D223" s="796" t="str">
        <f t="shared" si="36"/>
        <v/>
      </c>
      <c r="E223" s="796"/>
      <c r="F223" s="276"/>
      <c r="G223" s="276"/>
      <c r="H223" s="276"/>
      <c r="I223" s="276"/>
      <c r="J223" s="276"/>
      <c r="K223" s="276"/>
      <c r="L223" s="276"/>
      <c r="M223" s="276"/>
      <c r="N223" s="276"/>
      <c r="O223" s="796">
        <f t="shared" si="37"/>
        <v>0</v>
      </c>
      <c r="P223" s="162">
        <f>IF(F223&gt;$F$302*2,$F$302*2,F223) + IF(G223&gt;$G$302*2,$G$302*2,G223) + IF(H223&gt;$H$302*2,$H$302*2,H223) + IF(I223&gt;$I$302*2,$I$302*2,I223) + IF(J223&gt;$J$302*2,$J$302*2,J223) + IF(K223&gt;$K$302*2,$K$302*2,K223) + IF(L223&gt;$L$302*2,$L$302*2,L223) + IF(M223&gt;$M$302*2,$M$302*2,M223) + IF(N223&gt;$N$302*2,$N$302*2,N223)</f>
        <v>0</v>
      </c>
      <c r="Q223" s="70"/>
      <c r="R223" s="70"/>
      <c r="S223" s="70"/>
      <c r="T223" s="70"/>
      <c r="U223" s="70"/>
      <c r="V223" s="71"/>
    </row>
    <row r="224" spans="1:22" ht="15" x14ac:dyDescent="0.25">
      <c r="A224" s="409"/>
      <c r="B224" s="216"/>
      <c r="C224" s="796"/>
      <c r="D224" s="796" t="str">
        <f t="shared" si="36"/>
        <v/>
      </c>
      <c r="E224" s="796"/>
      <c r="F224" s="276"/>
      <c r="G224" s="276"/>
      <c r="H224" s="276"/>
      <c r="I224" s="276"/>
      <c r="J224" s="276"/>
      <c r="K224" s="276"/>
      <c r="L224" s="276"/>
      <c r="M224" s="276"/>
      <c r="N224" s="276"/>
      <c r="O224" s="796">
        <f t="shared" si="37"/>
        <v>0</v>
      </c>
      <c r="P224" s="162">
        <f>IF(F224&gt;$F$302*2,$F$302*2,F224) + IF(G224&gt;$G$302*2,$G$302*2,G224) + IF(H224&gt;$H$302*2,$H$302*2,H224) + IF(I224&gt;$I$302*2,$I$302*2,I224) + IF(J224&gt;$J$302*2,$J$302*2,J224) + IF(K224&gt;$K$302*2,$K$302*2,K224) + IF(L224&gt;$L$302*2,$L$302*2,L224) + IF(M224&gt;$M$302*2,$M$302*2,M224) + IF(N224&gt;$N$302*2,$N$302*2,N224)</f>
        <v>0</v>
      </c>
      <c r="Q224" s="70"/>
      <c r="R224" s="70"/>
      <c r="S224" s="70"/>
      <c r="T224" s="70"/>
      <c r="U224" s="70"/>
      <c r="V224" s="71"/>
    </row>
    <row r="225" spans="1:22" ht="15" x14ac:dyDescent="0.25">
      <c r="A225" s="409"/>
      <c r="B225" s="216"/>
      <c r="C225" s="796"/>
      <c r="D225" s="796" t="str">
        <f t="shared" si="36"/>
        <v/>
      </c>
      <c r="E225" s="796"/>
      <c r="F225" s="276"/>
      <c r="G225" s="276"/>
      <c r="H225" s="276"/>
      <c r="I225" s="276"/>
      <c r="J225" s="276"/>
      <c r="K225" s="276"/>
      <c r="L225" s="276"/>
      <c r="M225" s="276"/>
      <c r="N225" s="276"/>
      <c r="O225" s="796">
        <f t="shared" ref="O225" si="38">SUM(F225:N225)</f>
        <v>0</v>
      </c>
      <c r="P225" s="162">
        <f>IF(F225&gt;$F$302*2,$F$302*2,F225) + IF(G225&gt;$G$302*2,$G$302*2,G225) + IF(H225&gt;$H$302*2,$H$302*2,H225) + IF(I225&gt;$I$302*2,$I$302*2,I225) + IF(J225&gt;$J$302*2,$J$302*2,J225) + IF(K225&gt;$K$302*2,$K$302*2,K225) + IF(L225&gt;$L$302*2,$L$302*2,L225) + IF(M225&gt;$M$302*2,$M$302*2,M225) + IF(N225&gt;$N$302*2,$N$302*2,N225)</f>
        <v>0</v>
      </c>
      <c r="Q225" s="70"/>
      <c r="R225" s="70"/>
      <c r="S225" s="70"/>
      <c r="T225" s="70"/>
      <c r="U225" s="70"/>
      <c r="V225" s="71"/>
    </row>
    <row r="226" spans="1:22" ht="15" x14ac:dyDescent="0.25">
      <c r="A226" s="409"/>
      <c r="B226" s="216"/>
      <c r="C226" s="796"/>
      <c r="D226" s="796" t="str">
        <f t="shared" si="36"/>
        <v/>
      </c>
      <c r="E226" s="796"/>
      <c r="F226" s="276"/>
      <c r="G226" s="276"/>
      <c r="H226" s="276"/>
      <c r="I226" s="276"/>
      <c r="J226" s="276"/>
      <c r="K226" s="276"/>
      <c r="L226" s="276"/>
      <c r="M226" s="276"/>
      <c r="N226" s="276"/>
      <c r="O226" s="796">
        <f t="shared" si="37"/>
        <v>0</v>
      </c>
      <c r="P226" s="162">
        <f>IF(F226&gt;$F$302*2,$F$302*2,F226) + IF(G226&gt;$G$302*2,$G$302*2,G226) + IF(H226&gt;$H$302*2,$H$302*2,H226) + IF(I226&gt;$I$302*2,$I$302*2,I226) + IF(J226&gt;$J$302*2,$J$302*2,J226) + IF(K226&gt;$K$302*2,$K$302*2,K226) + IF(L226&gt;$L$302*2,$L$302*2,L226) + IF(M226&gt;$M$302*2,$M$302*2,M226) + IF(N226&gt;$N$302*2,$N$302*2,N226)</f>
        <v>0</v>
      </c>
      <c r="Q226" s="70"/>
      <c r="R226" s="70"/>
      <c r="S226" s="70"/>
      <c r="T226" s="70"/>
      <c r="U226" s="70"/>
      <c r="V226" s="71"/>
    </row>
    <row r="227" spans="1:22" ht="15" x14ac:dyDescent="0.25">
      <c r="A227" s="409"/>
      <c r="B227" s="216"/>
      <c r="C227" s="796"/>
      <c r="D227" s="796" t="str">
        <f t="shared" si="36"/>
        <v/>
      </c>
      <c r="E227" s="796"/>
      <c r="F227" s="276"/>
      <c r="G227" s="276"/>
      <c r="H227" s="276"/>
      <c r="I227" s="276"/>
      <c r="J227" s="276"/>
      <c r="K227" s="276"/>
      <c r="L227" s="276"/>
      <c r="M227" s="276"/>
      <c r="N227" s="276"/>
      <c r="O227" s="796">
        <f t="shared" si="37"/>
        <v>0</v>
      </c>
      <c r="P227" s="162">
        <f>IF(F227&gt;$F$302*2,$F$302*2,F227) + IF(G227&gt;$G$302*2,$G$302*2,G227) + IF(H227&gt;$H$302*2,$H$302*2,H227) + IF(I227&gt;$I$302*2,$I$302*2,I227) + IF(J227&gt;$J$302*2,$J$302*2,J227) + IF(K227&gt;$K$302*2,$K$302*2,K227) + IF(L227&gt;$L$302*2,$L$302*2,L227) + IF(M227&gt;$M$302*2,$M$302*2,M227) + IF(N227&gt;$N$302*2,$N$302*2,N227)</f>
        <v>0</v>
      </c>
      <c r="Q227" s="70"/>
      <c r="R227" s="70"/>
      <c r="S227" s="70"/>
      <c r="T227" s="70"/>
      <c r="U227" s="70"/>
      <c r="V227" s="71"/>
    </row>
    <row r="228" spans="1:22" ht="15" x14ac:dyDescent="0.25">
      <c r="A228" s="409"/>
      <c r="B228" s="216"/>
      <c r="C228" s="796"/>
      <c r="D228" s="796" t="str">
        <f t="shared" si="36"/>
        <v/>
      </c>
      <c r="E228" s="796"/>
      <c r="F228" s="276"/>
      <c r="G228" s="276"/>
      <c r="H228" s="276"/>
      <c r="I228" s="276"/>
      <c r="J228" s="276"/>
      <c r="K228" s="276"/>
      <c r="L228" s="276"/>
      <c r="M228" s="276"/>
      <c r="N228" s="276"/>
      <c r="O228" s="796">
        <f t="shared" si="37"/>
        <v>0</v>
      </c>
      <c r="P228" s="162">
        <f>IF(F228&gt;$F$302*2,$F$302*2,F228) + IF(G228&gt;$G$302*2,$G$302*2,G228) + IF(H228&gt;$H$302*2,$H$302*2,H228) + IF(I228&gt;$I$302*2,$I$302*2,I228) + IF(J228&gt;$J$302*2,$J$302*2,J228) + IF(K228&gt;$K$302*2,$K$302*2,K228) + IF(L228&gt;$L$302*2,$L$302*2,L228) + IF(M228&gt;$M$302*2,$M$302*2,M228) + IF(N228&gt;$N$302*2,$N$302*2,N228)</f>
        <v>0</v>
      </c>
      <c r="Q228" s="70"/>
      <c r="R228" s="70"/>
      <c r="S228" s="70"/>
      <c r="T228" s="70"/>
      <c r="U228" s="70"/>
      <c r="V228" s="71"/>
    </row>
    <row r="229" spans="1:22" ht="15" x14ac:dyDescent="0.25">
      <c r="A229" s="409"/>
      <c r="B229" s="216"/>
      <c r="C229" s="796"/>
      <c r="D229" s="796" t="str">
        <f t="shared" si="36"/>
        <v/>
      </c>
      <c r="E229" s="796"/>
      <c r="F229" s="276"/>
      <c r="G229" s="276"/>
      <c r="H229" s="276"/>
      <c r="I229" s="276"/>
      <c r="J229" s="276"/>
      <c r="K229" s="276"/>
      <c r="L229" s="276"/>
      <c r="M229" s="276"/>
      <c r="N229" s="276"/>
      <c r="O229" s="796">
        <f t="shared" si="37"/>
        <v>0</v>
      </c>
      <c r="P229" s="162">
        <f>IF(F229&gt;$F$302*2,$F$302*2,F229) + IF(G229&gt;$G$302*2,$G$302*2,G229) + IF(H229&gt;$H$302*2,$H$302*2,H229) + IF(I229&gt;$I$302*2,$I$302*2,I229) + IF(J229&gt;$J$302*2,$J$302*2,J229) + IF(K229&gt;$K$302*2,$K$302*2,K229) + IF(L229&gt;$L$302*2,$L$302*2,L229) + IF(M229&gt;$M$302*2,$M$302*2,M229) + IF(N229&gt;$N$302*2,$N$302*2,N229)</f>
        <v>0</v>
      </c>
      <c r="Q229" s="70"/>
      <c r="R229" s="70"/>
      <c r="S229" s="70"/>
      <c r="T229" s="70"/>
      <c r="U229" s="70"/>
      <c r="V229" s="71"/>
    </row>
    <row r="230" spans="1:22" ht="15" x14ac:dyDescent="0.25">
      <c r="A230" s="409"/>
      <c r="B230" s="216"/>
      <c r="C230" s="796"/>
      <c r="D230" s="796" t="str">
        <f t="shared" si="36"/>
        <v/>
      </c>
      <c r="E230" s="796"/>
      <c r="F230" s="276"/>
      <c r="G230" s="276"/>
      <c r="H230" s="276"/>
      <c r="I230" s="276"/>
      <c r="J230" s="276"/>
      <c r="K230" s="276"/>
      <c r="L230" s="276"/>
      <c r="M230" s="276"/>
      <c r="N230" s="276"/>
      <c r="O230" s="796">
        <f t="shared" si="37"/>
        <v>0</v>
      </c>
      <c r="P230" s="162">
        <f>IF(F230&gt;$F$302*2,$F$302*2,F230) + IF(G230&gt;$G$302*2,$G$302*2,G230) + IF(H230&gt;$H$302*2,$H$302*2,H230) + IF(I230&gt;$I$302*2,$I$302*2,I230) + IF(J230&gt;$J$302*2,$J$302*2,J230) + IF(K230&gt;$K$302*2,$K$302*2,K230) + IF(L230&gt;$L$302*2,$L$302*2,L230) + IF(M230&gt;$M$302*2,$M$302*2,M230) + IF(N230&gt;$N$302*2,$N$302*2,N230)</f>
        <v>0</v>
      </c>
      <c r="Q230" s="70"/>
      <c r="R230" s="70"/>
      <c r="S230" s="70"/>
      <c r="T230" s="70"/>
      <c r="U230" s="70"/>
      <c r="V230" s="71"/>
    </row>
    <row r="231" spans="1:22" ht="15" x14ac:dyDescent="0.25">
      <c r="A231" s="409"/>
      <c r="B231" s="216"/>
      <c r="C231" s="796"/>
      <c r="D231" s="796" t="str">
        <f t="shared" si="36"/>
        <v/>
      </c>
      <c r="E231" s="796"/>
      <c r="F231" s="276"/>
      <c r="G231" s="276"/>
      <c r="H231" s="276"/>
      <c r="I231" s="276"/>
      <c r="J231" s="276"/>
      <c r="K231" s="276"/>
      <c r="L231" s="276"/>
      <c r="M231" s="276"/>
      <c r="N231" s="276"/>
      <c r="O231" s="796">
        <f t="shared" si="37"/>
        <v>0</v>
      </c>
      <c r="P231" s="162">
        <f>IF(F231&gt;$F$302*2,$F$302*2,F231) + IF(G231&gt;$G$302*2,$G$302*2,G231) + IF(H231&gt;$H$302*2,$H$302*2,H231) + IF(I231&gt;$I$302*2,$I$302*2,I231) + IF(J231&gt;$J$302*2,$J$302*2,J231) + IF(K231&gt;$K$302*2,$K$302*2,K231) + IF(L231&gt;$L$302*2,$L$302*2,L231) + IF(M231&gt;$M$302*2,$M$302*2,M231) + IF(N231&gt;$N$302*2,$N$302*2,N231)</f>
        <v>0</v>
      </c>
      <c r="Q231" s="70"/>
      <c r="R231" s="70"/>
      <c r="S231" s="70"/>
      <c r="T231" s="70"/>
      <c r="U231" s="70"/>
      <c r="V231" s="71"/>
    </row>
    <row r="232" spans="1:22" ht="15" x14ac:dyDescent="0.25">
      <c r="A232" s="409"/>
      <c r="B232" s="216"/>
      <c r="C232" s="796"/>
      <c r="D232" s="796" t="str">
        <f t="shared" si="36"/>
        <v/>
      </c>
      <c r="E232" s="796"/>
      <c r="F232" s="276"/>
      <c r="G232" s="276"/>
      <c r="H232" s="276"/>
      <c r="I232" s="276"/>
      <c r="J232" s="276"/>
      <c r="K232" s="276"/>
      <c r="L232" s="276"/>
      <c r="M232" s="276"/>
      <c r="N232" s="276"/>
      <c r="O232" s="796">
        <f t="shared" si="37"/>
        <v>0</v>
      </c>
      <c r="P232" s="162">
        <f>IF(F232&gt;$F$302*2,$F$302*2,F232) + IF(G232&gt;$G$302*2,$G$302*2,G232) + IF(H232&gt;$H$302*2,$H$302*2,H232) + IF(I232&gt;$I$302*2,$I$302*2,I232) + IF(J232&gt;$J$302*2,$J$302*2,J232) + IF(K232&gt;$K$302*2,$K$302*2,K232) + IF(L232&gt;$L$302*2,$L$302*2,L232) + IF(M232&gt;$M$302*2,$M$302*2,M232) + IF(N232&gt;$N$302*2,$N$302*2,N232)</f>
        <v>0</v>
      </c>
      <c r="Q232" s="70"/>
      <c r="R232" s="70"/>
      <c r="S232" s="70"/>
      <c r="T232" s="70"/>
      <c r="U232" s="70"/>
      <c r="V232" s="71"/>
    </row>
    <row r="233" spans="1:22" ht="15" x14ac:dyDescent="0.25">
      <c r="A233" s="409"/>
      <c r="B233" s="216"/>
      <c r="C233" s="796"/>
      <c r="D233" s="796" t="str">
        <f t="shared" si="36"/>
        <v/>
      </c>
      <c r="E233" s="796"/>
      <c r="F233" s="276"/>
      <c r="G233" s="276"/>
      <c r="H233" s="276"/>
      <c r="I233" s="276"/>
      <c r="J233" s="276"/>
      <c r="K233" s="276"/>
      <c r="L233" s="276"/>
      <c r="M233" s="276"/>
      <c r="N233" s="276"/>
      <c r="O233" s="796">
        <f t="shared" si="37"/>
        <v>0</v>
      </c>
      <c r="P233" s="162">
        <f>IF(F233&gt;$F$302*2,$F$302*2,F233) + IF(G233&gt;$G$302*2,$G$302*2,G233) + IF(H233&gt;$H$302*2,$H$302*2,H233) + IF(I233&gt;$I$302*2,$I$302*2,I233) + IF(J233&gt;$J$302*2,$J$302*2,J233) + IF(K233&gt;$K$302*2,$K$302*2,K233) + IF(L233&gt;$L$302*2,$L$302*2,L233) + IF(M233&gt;$M$302*2,$M$302*2,M233) + IF(N233&gt;$N$302*2,$N$302*2,N233)</f>
        <v>0</v>
      </c>
      <c r="Q233" s="70"/>
      <c r="R233" s="70"/>
      <c r="S233" s="70"/>
      <c r="T233" s="70"/>
      <c r="U233" s="738"/>
      <c r="V233" s="71"/>
    </row>
    <row r="234" spans="1:22" ht="15" x14ac:dyDescent="0.25">
      <c r="A234" s="409"/>
      <c r="B234" s="216"/>
      <c r="C234" s="796"/>
      <c r="D234" s="796" t="str">
        <f t="shared" si="36"/>
        <v/>
      </c>
      <c r="E234" s="796"/>
      <c r="F234" s="276"/>
      <c r="G234" s="276"/>
      <c r="H234" s="276"/>
      <c r="I234" s="276"/>
      <c r="J234" s="276"/>
      <c r="K234" s="276"/>
      <c r="L234" s="276"/>
      <c r="M234" s="276"/>
      <c r="N234" s="276"/>
      <c r="O234" s="796">
        <f t="shared" si="37"/>
        <v>0</v>
      </c>
      <c r="P234" s="162">
        <f>IF(F234&gt;$F$302*2,$F$302*2,F234) + IF(G234&gt;$G$302*2,$G$302*2,G234) + IF(H234&gt;$H$302*2,$H$302*2,H234) + IF(I234&gt;$I$302*2,$I$302*2,I234) + IF(J234&gt;$J$302*2,$J$302*2,J234) + IF(K234&gt;$K$302*2,$K$302*2,K234) + IF(L234&gt;$L$302*2,$L$302*2,L234) + IF(M234&gt;$M$302*2,$M$302*2,M234) + IF(N234&gt;$N$302*2,$N$302*2,N234)</f>
        <v>0</v>
      </c>
      <c r="Q234" s="70"/>
      <c r="R234" s="70"/>
      <c r="S234" s="70"/>
      <c r="T234" s="70"/>
      <c r="U234" s="70"/>
      <c r="V234" s="71"/>
    </row>
    <row r="235" spans="1:22" ht="15" x14ac:dyDescent="0.25">
      <c r="A235" s="409"/>
      <c r="B235" s="216"/>
      <c r="C235" s="796"/>
      <c r="D235" s="796" t="str">
        <f t="shared" si="36"/>
        <v/>
      </c>
      <c r="E235" s="796"/>
      <c r="F235" s="276"/>
      <c r="G235" s="276"/>
      <c r="H235" s="276"/>
      <c r="I235" s="276"/>
      <c r="J235" s="276"/>
      <c r="K235" s="276"/>
      <c r="L235" s="276"/>
      <c r="M235" s="276"/>
      <c r="N235" s="276"/>
      <c r="O235" s="796">
        <f t="shared" si="37"/>
        <v>0</v>
      </c>
      <c r="P235" s="162">
        <f>IF(F235&gt;$F$302*2,$F$302*2,F235) + IF(G235&gt;$G$302*2,$G$302*2,G235) + IF(H235&gt;$H$302*2,$H$302*2,H235) + IF(I235&gt;$I$302*2,$I$302*2,I235) + IF(J235&gt;$J$302*2,$J$302*2,J235) + IF(K235&gt;$K$302*2,$K$302*2,K235) + IF(L235&gt;$L$302*2,$L$302*2,L235) + IF(M235&gt;$M$302*2,$M$302*2,M235) + IF(N235&gt;$N$302*2,$N$302*2,N235)</f>
        <v>0</v>
      </c>
      <c r="Q235" s="70"/>
      <c r="R235" s="70"/>
      <c r="S235" s="70"/>
      <c r="T235" s="70"/>
      <c r="U235" s="70"/>
      <c r="V235" s="71"/>
    </row>
    <row r="236" spans="1:22" ht="15" x14ac:dyDescent="0.25">
      <c r="A236" s="409"/>
      <c r="B236" s="216"/>
      <c r="C236" s="796"/>
      <c r="D236" s="796" t="str">
        <f t="shared" si="36"/>
        <v/>
      </c>
      <c r="E236" s="796"/>
      <c r="F236" s="276"/>
      <c r="G236" s="276"/>
      <c r="H236" s="276"/>
      <c r="I236" s="276"/>
      <c r="J236" s="276"/>
      <c r="K236" s="276"/>
      <c r="L236" s="276"/>
      <c r="M236" s="276"/>
      <c r="N236" s="276"/>
      <c r="O236" s="796">
        <f t="shared" si="37"/>
        <v>0</v>
      </c>
      <c r="P236" s="162">
        <f>IF(F236&gt;$F$302*2,$F$302*2,F236) + IF(G236&gt;$G$302*2,$G$302*2,G236) + IF(H236&gt;$H$302*2,$H$302*2,H236) + IF(I236&gt;$I$302*2,$I$302*2,I236) + IF(J236&gt;$J$302*2,$J$302*2,J236) + IF(K236&gt;$K$302*2,$K$302*2,K236) + IF(L236&gt;$L$302*2,$L$302*2,L236) + IF(M236&gt;$M$302*2,$M$302*2,M236) + IF(N236&gt;$N$302*2,$N$302*2,N236)</f>
        <v>0</v>
      </c>
      <c r="Q236" s="70"/>
      <c r="R236" s="70"/>
      <c r="S236" s="70"/>
      <c r="T236" s="70"/>
      <c r="U236" s="70"/>
      <c r="V236" s="71"/>
    </row>
    <row r="237" spans="1:22" ht="15" x14ac:dyDescent="0.25">
      <c r="A237" s="409"/>
      <c r="B237" s="216"/>
      <c r="C237" s="796"/>
      <c r="D237" s="796" t="str">
        <f t="shared" si="36"/>
        <v/>
      </c>
      <c r="E237" s="796"/>
      <c r="F237" s="276"/>
      <c r="G237" s="276"/>
      <c r="H237" s="276"/>
      <c r="I237" s="276"/>
      <c r="J237" s="276"/>
      <c r="K237" s="276"/>
      <c r="L237" s="276"/>
      <c r="M237" s="276"/>
      <c r="N237" s="276"/>
      <c r="O237" s="796">
        <f t="shared" si="37"/>
        <v>0</v>
      </c>
      <c r="P237" s="162">
        <f>IF(F237&gt;$F$302*2,$F$302*2,F237) + IF(G237&gt;$G$302*2,$G$302*2,G237) + IF(H237&gt;$H$302*2,$H$302*2,H237) + IF(I237&gt;$I$302*2,$I$302*2,I237) + IF(J237&gt;$J$302*2,$J$302*2,J237) + IF(K237&gt;$K$302*2,$K$302*2,K237) + IF(L237&gt;$L$302*2,$L$302*2,L237) + IF(M237&gt;$M$302*2,$M$302*2,M237) + IF(N237&gt;$N$302*2,$N$302*2,N237)</f>
        <v>0</v>
      </c>
      <c r="Q237" s="70"/>
      <c r="R237" s="70"/>
      <c r="S237" s="70"/>
      <c r="T237" s="70"/>
      <c r="U237" s="70"/>
      <c r="V237" s="71"/>
    </row>
    <row r="238" spans="1:22" ht="15" x14ac:dyDescent="0.25">
      <c r="A238" s="409"/>
      <c r="B238" s="216"/>
      <c r="C238" s="796"/>
      <c r="D238" s="796" t="str">
        <f t="shared" si="36"/>
        <v/>
      </c>
      <c r="E238" s="796"/>
      <c r="F238" s="276"/>
      <c r="G238" s="276"/>
      <c r="H238" s="276"/>
      <c r="I238" s="276"/>
      <c r="J238" s="276"/>
      <c r="K238" s="276"/>
      <c r="L238" s="276"/>
      <c r="M238" s="276"/>
      <c r="N238" s="276"/>
      <c r="O238" s="796">
        <f t="shared" si="37"/>
        <v>0</v>
      </c>
      <c r="P238" s="162">
        <f>IF(F238&gt;$F$302*2,$F$302*2,F238) + IF(G238&gt;$G$302*2,$G$302*2,G238) + IF(H238&gt;$H$302*2,$H$302*2,H238) + IF(I238&gt;$I$302*2,$I$302*2,I238) + IF(J238&gt;$J$302*2,$J$302*2,J238) + IF(K238&gt;$K$302*2,$K$302*2,K238) + IF(L238&gt;$L$302*2,$L$302*2,L238) + IF(M238&gt;$M$302*2,$M$302*2,M238) + IF(N238&gt;$N$302*2,$N$302*2,N238)</f>
        <v>0</v>
      </c>
      <c r="Q238" s="70"/>
      <c r="R238" s="70"/>
      <c r="S238" s="70"/>
      <c r="T238" s="70"/>
      <c r="U238" s="738"/>
      <c r="V238" s="71"/>
    </row>
    <row r="239" spans="1:22" ht="15" x14ac:dyDescent="0.25">
      <c r="A239" s="409"/>
      <c r="B239" s="216"/>
      <c r="C239" s="796"/>
      <c r="D239" s="796" t="str">
        <f t="shared" ref="D239" si="39">A239&amp;C239</f>
        <v/>
      </c>
      <c r="E239" s="796"/>
      <c r="F239" s="276"/>
      <c r="G239" s="276"/>
      <c r="H239" s="276"/>
      <c r="I239" s="276"/>
      <c r="J239" s="276"/>
      <c r="K239" s="276"/>
      <c r="L239" s="276"/>
      <c r="M239" s="276"/>
      <c r="N239" s="276"/>
      <c r="O239" s="796">
        <f t="shared" ref="O239" si="40">SUM(F239:N239)</f>
        <v>0</v>
      </c>
      <c r="P239" s="162">
        <f>IF(F239&gt;$F$302*2,$F$302*2,F239) + IF(G239&gt;$G$302*2,$G$302*2,G239) + IF(H239&gt;$H$302*2,$H$302*2,H239) + IF(I239&gt;$I$302*2,$I$302*2,I239) + IF(J239&gt;$J$302*2,$J$302*2,J239) + IF(K239&gt;$K$302*2,$K$302*2,K239) + IF(L239&gt;$L$302*2,$L$302*2,L239) + IF(M239&gt;$M$302*2,$M$302*2,M239) + IF(N239&gt;$N$302*2,$N$302*2,N239)</f>
        <v>0</v>
      </c>
      <c r="Q239" s="70"/>
      <c r="R239" s="70"/>
      <c r="S239" s="70"/>
      <c r="T239" s="70"/>
      <c r="U239" s="70"/>
      <c r="V239" s="71"/>
    </row>
    <row r="240" spans="1:22" ht="15" x14ac:dyDescent="0.25">
      <c r="A240" s="409"/>
      <c r="B240" s="216"/>
      <c r="C240" s="796"/>
      <c r="D240" s="796" t="str">
        <f t="shared" si="36"/>
        <v/>
      </c>
      <c r="E240" s="796"/>
      <c r="F240" s="276"/>
      <c r="G240" s="276"/>
      <c r="H240" s="276"/>
      <c r="I240" s="276"/>
      <c r="J240" s="276"/>
      <c r="K240" s="276"/>
      <c r="L240" s="276"/>
      <c r="M240" s="276"/>
      <c r="N240" s="276"/>
      <c r="O240" s="796">
        <f t="shared" si="37"/>
        <v>0</v>
      </c>
      <c r="P240" s="162">
        <f>IF(F240&gt;$F$302*2,$F$302*2,F240) + IF(G240&gt;$G$302*2,$G$302*2,G240) + IF(H240&gt;$H$302*2,$H$302*2,H240) + IF(I240&gt;$I$302*2,$I$302*2,I240) + IF(J240&gt;$J$302*2,$J$302*2,J240) + IF(K240&gt;$K$302*2,$K$302*2,K240) + IF(L240&gt;$L$302*2,$L$302*2,L240) + IF(M240&gt;$M$302*2,$M$302*2,M240) + IF(N240&gt;$N$302*2,$N$302*2,N240)</f>
        <v>0</v>
      </c>
      <c r="Q240" s="70"/>
      <c r="R240" s="70"/>
      <c r="S240" s="70"/>
      <c r="T240" s="70"/>
      <c r="U240" s="70"/>
      <c r="V240" s="71"/>
    </row>
    <row r="241" spans="1:22" ht="15" x14ac:dyDescent="0.25">
      <c r="A241" s="409"/>
      <c r="B241" s="216"/>
      <c r="C241" s="796"/>
      <c r="D241" s="796" t="str">
        <f t="shared" si="36"/>
        <v/>
      </c>
      <c r="E241" s="796"/>
      <c r="F241" s="276"/>
      <c r="G241" s="276"/>
      <c r="H241" s="276"/>
      <c r="I241" s="276"/>
      <c r="J241" s="276"/>
      <c r="K241" s="276"/>
      <c r="L241" s="276"/>
      <c r="M241" s="276"/>
      <c r="N241" s="276"/>
      <c r="O241" s="796">
        <f t="shared" si="37"/>
        <v>0</v>
      </c>
      <c r="P241" s="162">
        <f>IF(F241&gt;$F$302*2,$F$302*2,F241) + IF(G241&gt;$G$302*2,$G$302*2,G241) + IF(H241&gt;$H$302*2,$H$302*2,H241) + IF(I241&gt;$I$302*2,$I$302*2,I241) + IF(J241&gt;$J$302*2,$J$302*2,J241) + IF(K241&gt;$K$302*2,$K$302*2,K241) + IF(L241&gt;$L$302*2,$L$302*2,L241) + IF(M241&gt;$M$302*2,$M$302*2,M241) + IF(N241&gt;$N$302*2,$N$302*2,N241)</f>
        <v>0</v>
      </c>
      <c r="Q241" s="70"/>
      <c r="R241" s="70"/>
      <c r="S241" s="70"/>
      <c r="T241" s="70"/>
      <c r="U241" s="70"/>
      <c r="V241" s="71"/>
    </row>
    <row r="242" spans="1:22" ht="15" x14ac:dyDescent="0.25">
      <c r="A242" s="409"/>
      <c r="B242" s="216"/>
      <c r="C242" s="796"/>
      <c r="D242" s="796" t="str">
        <f t="shared" si="36"/>
        <v/>
      </c>
      <c r="E242" s="796"/>
      <c r="F242" s="276"/>
      <c r="G242" s="276"/>
      <c r="H242" s="276"/>
      <c r="I242" s="276"/>
      <c r="J242" s="276"/>
      <c r="K242" s="276"/>
      <c r="L242" s="276"/>
      <c r="M242" s="276"/>
      <c r="N242" s="276"/>
      <c r="O242" s="796">
        <f t="shared" si="37"/>
        <v>0</v>
      </c>
      <c r="P242" s="162">
        <f>IF(F242&gt;$F$302*2,$F$302*2,F242) + IF(G242&gt;$G$302*2,$G$302*2,G242) + IF(H242&gt;$H$302*2,$H$302*2,H242) + IF(I242&gt;$I$302*2,$I$302*2,I242) + IF(J242&gt;$J$302*2,$J$302*2,J242) + IF(K242&gt;$K$302*2,$K$302*2,K242) + IF(L242&gt;$L$302*2,$L$302*2,L242) + IF(M242&gt;$M$302*2,$M$302*2,M242) + IF(N242&gt;$N$302*2,$N$302*2,N242)</f>
        <v>0</v>
      </c>
      <c r="Q242" s="70"/>
      <c r="R242" s="70"/>
      <c r="S242" s="70"/>
      <c r="T242" s="70"/>
      <c r="U242" s="70"/>
      <c r="V242" s="71"/>
    </row>
    <row r="243" spans="1:22" ht="15" x14ac:dyDescent="0.25">
      <c r="A243" s="409"/>
      <c r="B243" s="216"/>
      <c r="C243" s="796"/>
      <c r="D243" s="796" t="str">
        <f t="shared" si="36"/>
        <v/>
      </c>
      <c r="E243" s="796"/>
      <c r="F243" s="276"/>
      <c r="G243" s="276"/>
      <c r="H243" s="276"/>
      <c r="I243" s="276"/>
      <c r="J243" s="276"/>
      <c r="K243" s="276"/>
      <c r="L243" s="276"/>
      <c r="M243" s="276"/>
      <c r="N243" s="276"/>
      <c r="O243" s="796">
        <f t="shared" si="37"/>
        <v>0</v>
      </c>
      <c r="P243" s="162">
        <f>IF(F243&gt;$F$302*2,$F$302*2,F243) + IF(G243&gt;$G$302*2,$G$302*2,G243) + IF(H243&gt;$H$302*2,$H$302*2,H243) + IF(I243&gt;$I$302*2,$I$302*2,I243) + IF(J243&gt;$J$302*2,$J$302*2,J243) + IF(K243&gt;$K$302*2,$K$302*2,K243) + IF(L243&gt;$L$302*2,$L$302*2,L243) + IF(M243&gt;$M$302*2,$M$302*2,M243) + IF(N243&gt;$N$302*2,$N$302*2,N243)</f>
        <v>0</v>
      </c>
      <c r="Q243" s="70"/>
      <c r="R243" s="70"/>
      <c r="S243" s="70"/>
      <c r="T243" s="70"/>
      <c r="U243" s="70"/>
      <c r="V243" s="71"/>
    </row>
    <row r="244" spans="1:22" ht="15" x14ac:dyDescent="0.25">
      <c r="A244" s="409"/>
      <c r="B244" s="216"/>
      <c r="C244" s="796"/>
      <c r="D244" s="796" t="str">
        <f t="shared" si="36"/>
        <v/>
      </c>
      <c r="E244" s="796"/>
      <c r="F244" s="276"/>
      <c r="G244" s="276"/>
      <c r="H244" s="276"/>
      <c r="I244" s="276"/>
      <c r="J244" s="276"/>
      <c r="K244" s="276"/>
      <c r="L244" s="276"/>
      <c r="M244" s="276"/>
      <c r="N244" s="276"/>
      <c r="O244" s="796">
        <f t="shared" si="37"/>
        <v>0</v>
      </c>
      <c r="P244" s="162">
        <f>IF(F244&gt;$F$302*2,$F$302*2,F244) + IF(G244&gt;$G$302*2,$G$302*2,G244) + IF(H244&gt;$H$302*2,$H$302*2,H244) + IF(I244&gt;$I$302*2,$I$302*2,I244) + IF(J244&gt;$J$302*2,$J$302*2,J244) + IF(K244&gt;$K$302*2,$K$302*2,K244) + IF(L244&gt;$L$302*2,$L$302*2,L244) + IF(M244&gt;$M$302*2,$M$302*2,M244) + IF(N244&gt;$N$302*2,$N$302*2,N244)</f>
        <v>0</v>
      </c>
      <c r="Q244" s="70"/>
      <c r="R244" s="70"/>
      <c r="S244" s="70"/>
      <c r="T244" s="70"/>
      <c r="U244" s="70"/>
      <c r="V244" s="71"/>
    </row>
    <row r="245" spans="1:22" ht="15" x14ac:dyDescent="0.25">
      <c r="A245" s="409"/>
      <c r="B245" s="216"/>
      <c r="C245" s="796"/>
      <c r="D245" s="796" t="str">
        <f t="shared" si="36"/>
        <v/>
      </c>
      <c r="E245" s="796"/>
      <c r="F245" s="276"/>
      <c r="G245" s="276"/>
      <c r="H245" s="276"/>
      <c r="I245" s="276"/>
      <c r="J245" s="276"/>
      <c r="K245" s="276"/>
      <c r="L245" s="276"/>
      <c r="M245" s="276"/>
      <c r="N245" s="276"/>
      <c r="O245" s="796">
        <f t="shared" si="37"/>
        <v>0</v>
      </c>
      <c r="P245" s="162">
        <f>IF(F245&gt;$F$302*2,$F$302*2,F245) + IF(G245&gt;$G$302*2,$G$302*2,G245) + IF(H245&gt;$H$302*2,$H$302*2,H245) + IF(I245&gt;$I$302*2,$I$302*2,I245) + IF(J245&gt;$J$302*2,$J$302*2,J245) + IF(K245&gt;$K$302*2,$K$302*2,K245) + IF(L245&gt;$L$302*2,$L$302*2,L245) + IF(M245&gt;$M$302*2,$M$302*2,M245) + IF(N245&gt;$N$302*2,$N$302*2,N245)</f>
        <v>0</v>
      </c>
      <c r="Q245" s="70"/>
      <c r="R245" s="70"/>
      <c r="S245" s="70"/>
      <c r="T245" s="70"/>
      <c r="U245" s="70"/>
      <c r="V245" s="71"/>
    </row>
    <row r="246" spans="1:22" ht="15" x14ac:dyDescent="0.25">
      <c r="A246" s="409"/>
      <c r="B246" s="216"/>
      <c r="C246" s="796"/>
      <c r="D246" s="796" t="str">
        <f t="shared" si="36"/>
        <v/>
      </c>
      <c r="E246" s="796"/>
      <c r="F246" s="276"/>
      <c r="G246" s="276"/>
      <c r="H246" s="276"/>
      <c r="I246" s="276"/>
      <c r="J246" s="276"/>
      <c r="K246" s="276"/>
      <c r="L246" s="276"/>
      <c r="M246" s="276"/>
      <c r="N246" s="276"/>
      <c r="O246" s="796">
        <f t="shared" si="37"/>
        <v>0</v>
      </c>
      <c r="P246" s="162">
        <f>IF(F246&gt;$F$302*2,$F$302*2,F246) + IF(G246&gt;$G$302*2,$G$302*2,G246) + IF(H246&gt;$H$302*2,$H$302*2,H246) + IF(I246&gt;$I$302*2,$I$302*2,I246) + IF(J246&gt;$J$302*2,$J$302*2,J246) + IF(K246&gt;$K$302*2,$K$302*2,K246) + IF(L246&gt;$L$302*2,$L$302*2,L246) + IF(M246&gt;$M$302*2,$M$302*2,M246) + IF(N246&gt;$N$302*2,$N$302*2,N246)</f>
        <v>0</v>
      </c>
      <c r="Q246" s="70"/>
      <c r="R246" s="70"/>
      <c r="S246" s="70"/>
      <c r="T246" s="70"/>
      <c r="U246" s="70"/>
      <c r="V246" s="71"/>
    </row>
    <row r="247" spans="1:22" ht="15" x14ac:dyDescent="0.25">
      <c r="A247" s="409"/>
      <c r="B247" s="216"/>
      <c r="C247" s="796"/>
      <c r="D247" s="796" t="str">
        <f t="shared" si="36"/>
        <v/>
      </c>
      <c r="E247" s="796"/>
      <c r="F247" s="276"/>
      <c r="G247" s="276"/>
      <c r="H247" s="276"/>
      <c r="I247" s="276"/>
      <c r="J247" s="276"/>
      <c r="K247" s="276"/>
      <c r="L247" s="276"/>
      <c r="M247" s="276"/>
      <c r="N247" s="276"/>
      <c r="O247" s="796">
        <f t="shared" si="37"/>
        <v>0</v>
      </c>
      <c r="P247" s="162">
        <f>IF(F247&gt;$F$302*2,$F$302*2,F247) + IF(G247&gt;$G$302*2,$G$302*2,G247) + IF(H247&gt;$H$302*2,$H$302*2,H247) + IF(I247&gt;$I$302*2,$I$302*2,I247) + IF(J247&gt;$J$302*2,$J$302*2,J247) + IF(K247&gt;$K$302*2,$K$302*2,K247) + IF(L247&gt;$L$302*2,$L$302*2,L247) + IF(M247&gt;$M$302*2,$M$302*2,M247) + IF(N247&gt;$N$302*2,$N$302*2,N247)</f>
        <v>0</v>
      </c>
      <c r="Q247" s="70"/>
      <c r="R247" s="70"/>
      <c r="S247" s="70"/>
      <c r="T247" s="70"/>
      <c r="U247" s="70"/>
      <c r="V247" s="71"/>
    </row>
    <row r="248" spans="1:22" ht="15" x14ac:dyDescent="0.25">
      <c r="A248" s="409"/>
      <c r="B248" s="216"/>
      <c r="C248" s="796"/>
      <c r="D248" s="796" t="str">
        <f t="shared" si="36"/>
        <v/>
      </c>
      <c r="E248" s="796"/>
      <c r="F248" s="276"/>
      <c r="G248" s="276"/>
      <c r="H248" s="276"/>
      <c r="I248" s="276"/>
      <c r="J248" s="276"/>
      <c r="K248" s="276"/>
      <c r="L248" s="276"/>
      <c r="M248" s="276"/>
      <c r="N248" s="276"/>
      <c r="O248" s="796">
        <f t="shared" si="37"/>
        <v>0</v>
      </c>
      <c r="P248" s="162">
        <f>IF(F248&gt;$F$302*2,$F$302*2,F248) + IF(G248&gt;$G$302*2,$G$302*2,G248) + IF(H248&gt;$H$302*2,$H$302*2,H248) + IF(I248&gt;$I$302*2,$I$302*2,I248) + IF(J248&gt;$J$302*2,$J$302*2,J248) + IF(K248&gt;$K$302*2,$K$302*2,K248) + IF(L248&gt;$L$302*2,$L$302*2,L248) + IF(M248&gt;$M$302*2,$M$302*2,M248) + IF(N248&gt;$N$302*2,$N$302*2,N248)</f>
        <v>0</v>
      </c>
      <c r="Q248" s="70"/>
      <c r="R248" s="70"/>
      <c r="S248" s="70"/>
      <c r="T248" s="70"/>
      <c r="U248" s="70"/>
      <c r="V248" s="71"/>
    </row>
    <row r="249" spans="1:22" ht="15" x14ac:dyDescent="0.25">
      <c r="A249" s="409"/>
      <c r="B249" s="216"/>
      <c r="C249" s="796"/>
      <c r="D249" s="796" t="str">
        <f t="shared" si="36"/>
        <v/>
      </c>
      <c r="E249" s="796"/>
      <c r="F249" s="276"/>
      <c r="G249" s="276"/>
      <c r="H249" s="276"/>
      <c r="I249" s="276"/>
      <c r="J249" s="276"/>
      <c r="K249" s="276"/>
      <c r="L249" s="276"/>
      <c r="M249" s="276"/>
      <c r="N249" s="276"/>
      <c r="O249" s="796">
        <f t="shared" si="37"/>
        <v>0</v>
      </c>
      <c r="P249" s="162">
        <f>IF(F249&gt;$F$302*2,$F$302*2,F249) + IF(G249&gt;$G$302*2,$G$302*2,G249) + IF(H249&gt;$H$302*2,$H$302*2,H249) + IF(I249&gt;$I$302*2,$I$302*2,I249) + IF(J249&gt;$J$302*2,$J$302*2,J249) + IF(K249&gt;$K$302*2,$K$302*2,K249) + IF(L249&gt;$L$302*2,$L$302*2,L249) + IF(M249&gt;$M$302*2,$M$302*2,M249) + IF(N249&gt;$N$302*2,$N$302*2,N249)</f>
        <v>0</v>
      </c>
      <c r="Q249" s="70"/>
      <c r="R249" s="70"/>
      <c r="S249" s="70"/>
      <c r="T249" s="70"/>
      <c r="U249" s="70"/>
      <c r="V249" s="71"/>
    </row>
    <row r="250" spans="1:22" ht="15" x14ac:dyDescent="0.25">
      <c r="A250" s="409"/>
      <c r="B250" s="216"/>
      <c r="C250" s="796"/>
      <c r="D250" s="796" t="str">
        <f t="shared" si="36"/>
        <v/>
      </c>
      <c r="E250" s="796"/>
      <c r="F250" s="276"/>
      <c r="G250" s="276"/>
      <c r="H250" s="276"/>
      <c r="I250" s="276"/>
      <c r="J250" s="276"/>
      <c r="K250" s="276"/>
      <c r="L250" s="276"/>
      <c r="M250" s="276"/>
      <c r="N250" s="276"/>
      <c r="O250" s="796">
        <f t="shared" si="37"/>
        <v>0</v>
      </c>
      <c r="P250" s="162">
        <f>IF(F250&gt;$F$302*2,$F$302*2,F250) + IF(G250&gt;$G$302*2,$G$302*2,G250) + IF(H250&gt;$H$302*2,$H$302*2,H250) + IF(I250&gt;$I$302*2,$I$302*2,I250) + IF(J250&gt;$J$302*2,$J$302*2,J250) + IF(K250&gt;$K$302*2,$K$302*2,K250) + IF(L250&gt;$L$302*2,$L$302*2,L250) + IF(M250&gt;$M$302*2,$M$302*2,M250) + IF(N250&gt;$N$302*2,$N$302*2,N250)</f>
        <v>0</v>
      </c>
      <c r="Q250" s="70"/>
      <c r="R250" s="70"/>
      <c r="S250" s="70"/>
      <c r="T250" s="70"/>
      <c r="U250" s="70"/>
      <c r="V250" s="71"/>
    </row>
    <row r="251" spans="1:22" ht="15" x14ac:dyDescent="0.25">
      <c r="A251" s="409"/>
      <c r="B251" s="216"/>
      <c r="C251" s="796"/>
      <c r="D251" s="796" t="str">
        <f t="shared" si="36"/>
        <v/>
      </c>
      <c r="E251" s="796"/>
      <c r="F251" s="276"/>
      <c r="G251" s="276"/>
      <c r="H251" s="276"/>
      <c r="I251" s="276"/>
      <c r="J251" s="276"/>
      <c r="K251" s="276"/>
      <c r="L251" s="276"/>
      <c r="M251" s="276"/>
      <c r="N251" s="276"/>
      <c r="O251" s="796">
        <f t="shared" si="37"/>
        <v>0</v>
      </c>
      <c r="P251" s="162">
        <f>IF(F251&gt;$F$302*2,$F$302*2,F251) + IF(G251&gt;$G$302*2,$G$302*2,G251) + IF(H251&gt;$H$302*2,$H$302*2,H251) + IF(I251&gt;$I$302*2,$I$302*2,I251) + IF(J251&gt;$J$302*2,$J$302*2,J251) + IF(K251&gt;$K$302*2,$K$302*2,K251) + IF(L251&gt;$L$302*2,$L$302*2,L251) + IF(M251&gt;$M$302*2,$M$302*2,M251) + IF(N251&gt;$N$302*2,$N$302*2,N251)</f>
        <v>0</v>
      </c>
      <c r="Q251" s="70"/>
      <c r="R251" s="70"/>
      <c r="S251" s="70"/>
      <c r="T251" s="70"/>
      <c r="U251" s="70"/>
      <c r="V251" s="71"/>
    </row>
    <row r="252" spans="1:22" ht="15" x14ac:dyDescent="0.25">
      <c r="A252" s="409"/>
      <c r="B252" s="216"/>
      <c r="C252" s="796"/>
      <c r="D252" s="796" t="str">
        <f t="shared" si="36"/>
        <v/>
      </c>
      <c r="E252" s="796"/>
      <c r="F252" s="276"/>
      <c r="G252" s="276"/>
      <c r="H252" s="276"/>
      <c r="I252" s="276"/>
      <c r="J252" s="276"/>
      <c r="K252" s="276"/>
      <c r="L252" s="276"/>
      <c r="M252" s="276"/>
      <c r="N252" s="276"/>
      <c r="O252" s="796">
        <f t="shared" si="37"/>
        <v>0</v>
      </c>
      <c r="P252" s="162">
        <f>IF(F252&gt;$F$302*2,$F$302*2,F252) + IF(G252&gt;$G$302*2,$G$302*2,G252) + IF(H252&gt;$H$302*2,$H$302*2,H252) + IF(I252&gt;$I$302*2,$I$302*2,I252) + IF(J252&gt;$J$302*2,$J$302*2,J252) + IF(K252&gt;$K$302*2,$K$302*2,K252) + IF(L252&gt;$L$302*2,$L$302*2,L252) + IF(M252&gt;$M$302*2,$M$302*2,M252) + IF(N252&gt;$N$302*2,$N$302*2,N252)</f>
        <v>0</v>
      </c>
      <c r="Q252" s="70"/>
      <c r="R252" s="70"/>
      <c r="S252" s="70"/>
      <c r="T252" s="70"/>
      <c r="U252" s="70"/>
      <c r="V252" s="71"/>
    </row>
    <row r="253" spans="1:22" ht="15" x14ac:dyDescent="0.25">
      <c r="A253" s="409"/>
      <c r="B253" s="216"/>
      <c r="C253" s="796"/>
      <c r="D253" s="796" t="str">
        <f t="shared" si="36"/>
        <v/>
      </c>
      <c r="E253" s="796"/>
      <c r="F253" s="276"/>
      <c r="G253" s="276"/>
      <c r="H253" s="276"/>
      <c r="I253" s="276"/>
      <c r="J253" s="276"/>
      <c r="K253" s="276"/>
      <c r="L253" s="276"/>
      <c r="M253" s="276"/>
      <c r="N253" s="276"/>
      <c r="O253" s="796">
        <f t="shared" si="37"/>
        <v>0</v>
      </c>
      <c r="P253" s="162">
        <f>IF(F253&gt;$F$302*2,$F$302*2,F253) + IF(G253&gt;$G$302*2,$G$302*2,G253) + IF(H253&gt;$H$302*2,$H$302*2,H253) + IF(I253&gt;$I$302*2,$I$302*2,I253) + IF(J253&gt;$J$302*2,$J$302*2,J253) + IF(K253&gt;$K$302*2,$K$302*2,K253) + IF(L253&gt;$L$302*2,$L$302*2,L253) + IF(M253&gt;$M$302*2,$M$302*2,M253) + IF(N253&gt;$N$302*2,$N$302*2,N253)</f>
        <v>0</v>
      </c>
      <c r="Q253" s="70"/>
      <c r="R253" s="70"/>
      <c r="S253" s="70"/>
      <c r="T253" s="70"/>
      <c r="U253" s="70"/>
      <c r="V253" s="71"/>
    </row>
    <row r="254" spans="1:22" ht="15" x14ac:dyDescent="0.25">
      <c r="A254" s="409"/>
      <c r="B254" s="216"/>
      <c r="C254" s="796"/>
      <c r="D254" s="796" t="str">
        <f t="shared" si="36"/>
        <v/>
      </c>
      <c r="E254" s="796"/>
      <c r="F254" s="276"/>
      <c r="G254" s="276"/>
      <c r="H254" s="276"/>
      <c r="I254" s="276"/>
      <c r="J254" s="276"/>
      <c r="K254" s="276"/>
      <c r="L254" s="276"/>
      <c r="M254" s="276"/>
      <c r="N254" s="276"/>
      <c r="O254" s="796">
        <f t="shared" si="37"/>
        <v>0</v>
      </c>
      <c r="P254" s="162">
        <f>IF(F254&gt;$F$302*2,$F$302*2,F254) + IF(G254&gt;$G$302*2,$G$302*2,G254) + IF(H254&gt;$H$302*2,$H$302*2,H254) + IF(I254&gt;$I$302*2,$I$302*2,I254) + IF(J254&gt;$J$302*2,$J$302*2,J254) + IF(K254&gt;$K$302*2,$K$302*2,K254) + IF(L254&gt;$L$302*2,$L$302*2,L254) + IF(M254&gt;$M$302*2,$M$302*2,M254) + IF(N254&gt;$N$302*2,$N$302*2,N254)</f>
        <v>0</v>
      </c>
      <c r="Q254" s="70"/>
      <c r="R254" s="70"/>
      <c r="S254" s="70"/>
      <c r="T254" s="70"/>
      <c r="U254" s="70"/>
      <c r="V254" s="71"/>
    </row>
    <row r="255" spans="1:22" ht="15" x14ac:dyDescent="0.25">
      <c r="A255" s="409"/>
      <c r="B255" s="216"/>
      <c r="C255" s="796"/>
      <c r="D255" s="796" t="str">
        <f t="shared" si="36"/>
        <v/>
      </c>
      <c r="E255" s="796"/>
      <c r="F255" s="276"/>
      <c r="G255" s="276"/>
      <c r="H255" s="276"/>
      <c r="I255" s="276"/>
      <c r="J255" s="276"/>
      <c r="K255" s="276"/>
      <c r="L255" s="276"/>
      <c r="M255" s="276"/>
      <c r="N255" s="276"/>
      <c r="O255" s="796">
        <f t="shared" si="37"/>
        <v>0</v>
      </c>
      <c r="P255" s="162">
        <f>IF(F255&gt;$F$302*2,$F$302*2,F255) + IF(G255&gt;$G$302*2,$G$302*2,G255) + IF(H255&gt;$H$302*2,$H$302*2,H255) + IF(I255&gt;$I$302*2,$I$302*2,I255) + IF(J255&gt;$J$302*2,$J$302*2,J255) + IF(K255&gt;$K$302*2,$K$302*2,K255) + IF(L255&gt;$L$302*2,$L$302*2,L255) + IF(M255&gt;$M$302*2,$M$302*2,M255) + IF(N255&gt;$N$302*2,$N$302*2,N255)</f>
        <v>0</v>
      </c>
      <c r="Q255" s="70"/>
      <c r="R255" s="70"/>
      <c r="S255" s="70"/>
      <c r="T255" s="70"/>
      <c r="U255" s="70"/>
      <c r="V255" s="71"/>
    </row>
    <row r="256" spans="1:22" ht="15" x14ac:dyDescent="0.25">
      <c r="A256" s="409"/>
      <c r="B256" s="216"/>
      <c r="C256" s="796"/>
      <c r="D256" s="796" t="str">
        <f t="shared" si="36"/>
        <v/>
      </c>
      <c r="E256" s="796"/>
      <c r="F256" s="276"/>
      <c r="G256" s="276"/>
      <c r="H256" s="276"/>
      <c r="I256" s="276"/>
      <c r="J256" s="276"/>
      <c r="K256" s="276"/>
      <c r="L256" s="276"/>
      <c r="M256" s="276"/>
      <c r="N256" s="276"/>
      <c r="O256" s="796">
        <f t="shared" si="37"/>
        <v>0</v>
      </c>
      <c r="P256" s="162">
        <f>IF(F256&gt;$F$302*2,$F$302*2,F256) + IF(G256&gt;$G$302*2,$G$302*2,G256) + IF(H256&gt;$H$302*2,$H$302*2,H256) + IF(I256&gt;$I$302*2,$I$302*2,I256) + IF(J256&gt;$J$302*2,$J$302*2,J256) + IF(K256&gt;$K$302*2,$K$302*2,K256) + IF(L256&gt;$L$302*2,$L$302*2,L256) + IF(M256&gt;$M$302*2,$M$302*2,M256) + IF(N256&gt;$N$302*2,$N$302*2,N256)</f>
        <v>0</v>
      </c>
      <c r="Q256" s="70"/>
      <c r="R256" s="70"/>
      <c r="S256" s="70"/>
      <c r="T256" s="738"/>
      <c r="U256" s="738"/>
      <c r="V256" s="71"/>
    </row>
    <row r="257" spans="1:22" ht="15" x14ac:dyDescent="0.25">
      <c r="A257" s="409"/>
      <c r="B257" s="216"/>
      <c r="C257" s="796"/>
      <c r="D257" s="796" t="str">
        <f t="shared" si="36"/>
        <v/>
      </c>
      <c r="E257" s="796"/>
      <c r="F257" s="276"/>
      <c r="G257" s="276"/>
      <c r="H257" s="276"/>
      <c r="I257" s="276"/>
      <c r="J257" s="276"/>
      <c r="K257" s="276"/>
      <c r="L257" s="276"/>
      <c r="M257" s="276"/>
      <c r="N257" s="276"/>
      <c r="O257" s="796">
        <f t="shared" si="37"/>
        <v>0</v>
      </c>
      <c r="P257" s="162">
        <f>IF(F257&gt;$F$302*2,$F$302*2,F257) + IF(G257&gt;$G$302*2,$G$302*2,G257) + IF(H257&gt;$H$302*2,$H$302*2,H257) + IF(I257&gt;$I$302*2,$I$302*2,I257) + IF(J257&gt;$J$302*2,$J$302*2,J257) + IF(K257&gt;$K$302*2,$K$302*2,K257) + IF(L257&gt;$L$302*2,$L$302*2,L257) + IF(M257&gt;$M$302*2,$M$302*2,M257) + IF(N257&gt;$N$302*2,$N$302*2,N257)</f>
        <v>0</v>
      </c>
      <c r="Q257" s="70"/>
      <c r="R257" s="70"/>
      <c r="S257" s="70"/>
      <c r="T257" s="70"/>
      <c r="U257" s="70"/>
      <c r="V257" s="71"/>
    </row>
    <row r="258" spans="1:22" ht="15" x14ac:dyDescent="0.25">
      <c r="A258" s="409"/>
      <c r="B258" s="216"/>
      <c r="C258" s="796"/>
      <c r="D258" s="796" t="str">
        <f t="shared" si="12"/>
        <v/>
      </c>
      <c r="E258" s="796"/>
      <c r="F258" s="276"/>
      <c r="G258" s="276"/>
      <c r="H258" s="276"/>
      <c r="I258" s="276"/>
      <c r="J258" s="276"/>
      <c r="K258" s="276"/>
      <c r="L258" s="276"/>
      <c r="M258" s="276"/>
      <c r="N258" s="276"/>
      <c r="O258" s="796">
        <f t="shared" si="13"/>
        <v>0</v>
      </c>
      <c r="P258" s="162">
        <f>IF(F258&gt;$F$302*2,$F$302*2,F258) + IF(G258&gt;$G$302*2,$G$302*2,G258) + IF(H258&gt;$H$302*2,$H$302*2,H258) + IF(I258&gt;$I$302*2,$I$302*2,I258) + IF(J258&gt;$J$302*2,$J$302*2,J258) + IF(K258&gt;$K$302*2,$K$302*2,K258) + IF(L258&gt;$L$302*2,$L$302*2,L258) + IF(M258&gt;$M$302*2,$M$302*2,M258) + IF(N258&gt;$N$302*2,$N$302*2,N258)</f>
        <v>0</v>
      </c>
      <c r="Q258" s="70"/>
      <c r="R258" s="70"/>
      <c r="S258" s="70"/>
      <c r="T258" s="70"/>
      <c r="U258" s="70"/>
      <c r="V258" s="71"/>
    </row>
    <row r="259" spans="1:22" ht="15" x14ac:dyDescent="0.25">
      <c r="A259" s="409"/>
      <c r="B259" s="216"/>
      <c r="C259" s="796"/>
      <c r="D259" s="796" t="str">
        <f t="shared" si="12"/>
        <v/>
      </c>
      <c r="E259" s="796"/>
      <c r="F259" s="276"/>
      <c r="G259" s="276"/>
      <c r="H259" s="276"/>
      <c r="I259" s="276"/>
      <c r="J259" s="276"/>
      <c r="K259" s="276"/>
      <c r="L259" s="276"/>
      <c r="M259" s="276"/>
      <c r="N259" s="276"/>
      <c r="O259" s="796">
        <f t="shared" si="13"/>
        <v>0</v>
      </c>
      <c r="P259" s="162">
        <f>IF(F259&gt;$F$302*2,$F$302*2,F259) + IF(G259&gt;$G$302*2,$G$302*2,G259) + IF(H259&gt;$H$302*2,$H$302*2,H259) + IF(I259&gt;$I$302*2,$I$302*2,I259) + IF(J259&gt;$J$302*2,$J$302*2,J259) + IF(K259&gt;$K$302*2,$K$302*2,K259) + IF(L259&gt;$L$302*2,$L$302*2,L259) + IF(M259&gt;$M$302*2,$M$302*2,M259) + IF(N259&gt;$N$302*2,$N$302*2,N259)</f>
        <v>0</v>
      </c>
      <c r="Q259" s="70"/>
      <c r="R259" s="70"/>
      <c r="S259" s="70"/>
      <c r="T259" s="70"/>
      <c r="U259" s="70"/>
      <c r="V259" s="71"/>
    </row>
    <row r="260" spans="1:22" ht="15" x14ac:dyDescent="0.25">
      <c r="A260" s="409"/>
      <c r="B260" s="216"/>
      <c r="C260" s="796"/>
      <c r="D260" s="796" t="str">
        <f t="shared" si="12"/>
        <v/>
      </c>
      <c r="E260" s="796"/>
      <c r="F260" s="276"/>
      <c r="G260" s="276"/>
      <c r="H260" s="276"/>
      <c r="I260" s="276"/>
      <c r="J260" s="276"/>
      <c r="K260" s="276"/>
      <c r="L260" s="276"/>
      <c r="M260" s="276"/>
      <c r="N260" s="276"/>
      <c r="O260" s="796">
        <f t="shared" si="13"/>
        <v>0</v>
      </c>
      <c r="P260" s="162">
        <f>IF(F260&gt;$F$302*2,$F$302*2,F260) + IF(G260&gt;$G$302*2,$G$302*2,G260) + IF(H260&gt;$H$302*2,$H$302*2,H260) + IF(I260&gt;$I$302*2,$I$302*2,I260) + IF(J260&gt;$J$302*2,$J$302*2,J260) + IF(K260&gt;$K$302*2,$K$302*2,K260) + IF(L260&gt;$L$302*2,$L$302*2,L260) + IF(M260&gt;$M$302*2,$M$302*2,M260) + IF(N260&gt;$N$302*2,$N$302*2,N260)</f>
        <v>0</v>
      </c>
      <c r="Q260" s="70"/>
      <c r="R260" s="70"/>
      <c r="S260" s="70"/>
      <c r="T260" s="70"/>
      <c r="U260" s="70"/>
      <c r="V260" s="71"/>
    </row>
    <row r="261" spans="1:22" ht="15" x14ac:dyDescent="0.25">
      <c r="A261" s="409"/>
      <c r="B261" s="216"/>
      <c r="C261" s="796"/>
      <c r="D261" s="796" t="str">
        <f t="shared" si="12"/>
        <v/>
      </c>
      <c r="E261" s="796"/>
      <c r="F261" s="276"/>
      <c r="G261" s="276"/>
      <c r="H261" s="276"/>
      <c r="I261" s="276"/>
      <c r="J261" s="276"/>
      <c r="K261" s="276"/>
      <c r="L261" s="276"/>
      <c r="M261" s="276"/>
      <c r="N261" s="276"/>
      <c r="O261" s="796">
        <f t="shared" si="13"/>
        <v>0</v>
      </c>
      <c r="P261" s="162">
        <f>IF(F261&gt;$F$302*2,$F$302*2,F261) + IF(G261&gt;$G$302*2,$G$302*2,G261) + IF(H261&gt;$H$302*2,$H$302*2,H261) + IF(I261&gt;$I$302*2,$I$302*2,I261) + IF(J261&gt;$J$302*2,$J$302*2,J261) + IF(K261&gt;$K$302*2,$K$302*2,K261) + IF(L261&gt;$L$302*2,$L$302*2,L261) + IF(M261&gt;$M$302*2,$M$302*2,M261) + IF(N261&gt;$N$302*2,$N$302*2,N261)</f>
        <v>0</v>
      </c>
      <c r="Q261" s="70"/>
      <c r="R261" s="70"/>
      <c r="S261" s="70"/>
      <c r="T261" s="70"/>
      <c r="U261" s="70"/>
      <c r="V261" s="71"/>
    </row>
    <row r="262" spans="1:22" ht="15" x14ac:dyDescent="0.25">
      <c r="A262" s="409"/>
      <c r="B262" s="216"/>
      <c r="C262" s="796"/>
      <c r="D262" s="796" t="str">
        <f t="shared" si="12"/>
        <v/>
      </c>
      <c r="E262" s="796"/>
      <c r="F262" s="276"/>
      <c r="G262" s="276"/>
      <c r="H262" s="276"/>
      <c r="I262" s="276"/>
      <c r="J262" s="276"/>
      <c r="K262" s="276"/>
      <c r="L262" s="276"/>
      <c r="M262" s="276"/>
      <c r="N262" s="276"/>
      <c r="O262" s="796">
        <f t="shared" si="13"/>
        <v>0</v>
      </c>
      <c r="P262" s="162">
        <f>IF(F262&gt;$F$302*2,$F$302*2,F262) + IF(G262&gt;$G$302*2,$G$302*2,G262) + IF(H262&gt;$H$302*2,$H$302*2,H262) + IF(I262&gt;$I$302*2,$I$302*2,I262) + IF(J262&gt;$J$302*2,$J$302*2,J262) + IF(K262&gt;$K$302*2,$K$302*2,K262) + IF(L262&gt;$L$302*2,$L$302*2,L262) + IF(M262&gt;$M$302*2,$M$302*2,M262) + IF(N262&gt;$N$302*2,$N$302*2,N262)</f>
        <v>0</v>
      </c>
      <c r="Q262" s="70"/>
      <c r="R262" s="70"/>
      <c r="S262" s="70"/>
      <c r="T262" s="70"/>
      <c r="U262" s="70"/>
      <c r="V262" s="71"/>
    </row>
    <row r="263" spans="1:22" ht="15" x14ac:dyDescent="0.25">
      <c r="A263" s="409"/>
      <c r="B263" s="216"/>
      <c r="C263" s="796"/>
      <c r="D263" s="796" t="str">
        <f t="shared" si="12"/>
        <v/>
      </c>
      <c r="E263" s="796"/>
      <c r="F263" s="276"/>
      <c r="G263" s="276"/>
      <c r="H263" s="276"/>
      <c r="I263" s="276"/>
      <c r="J263" s="276"/>
      <c r="K263" s="276"/>
      <c r="L263" s="276"/>
      <c r="M263" s="276"/>
      <c r="N263" s="276"/>
      <c r="O263" s="796">
        <f t="shared" si="13"/>
        <v>0</v>
      </c>
      <c r="P263" s="162">
        <f>IF(F263&gt;$F$302*2,$F$302*2,F263) + IF(G263&gt;$G$302*2,$G$302*2,G263) + IF(H263&gt;$H$302*2,$H$302*2,H263) + IF(I263&gt;$I$302*2,$I$302*2,I263) + IF(J263&gt;$J$302*2,$J$302*2,J263) + IF(K263&gt;$K$302*2,$K$302*2,K263) + IF(L263&gt;$L$302*2,$L$302*2,L263) + IF(M263&gt;$M$302*2,$M$302*2,M263) + IF(N263&gt;$N$302*2,$N$302*2,N263)</f>
        <v>0</v>
      </c>
      <c r="Q263" s="70"/>
      <c r="R263" s="70"/>
      <c r="S263" s="70"/>
      <c r="T263" s="70"/>
      <c r="U263" s="70"/>
      <c r="V263" s="71"/>
    </row>
    <row r="264" spans="1:22" ht="15" x14ac:dyDescent="0.25">
      <c r="A264" s="409"/>
      <c r="B264" s="216"/>
      <c r="C264" s="796"/>
      <c r="D264" s="796" t="str">
        <f t="shared" si="12"/>
        <v/>
      </c>
      <c r="E264" s="796"/>
      <c r="F264" s="276"/>
      <c r="G264" s="276"/>
      <c r="H264" s="276"/>
      <c r="I264" s="276"/>
      <c r="J264" s="276"/>
      <c r="K264" s="276"/>
      <c r="L264" s="276"/>
      <c r="M264" s="276"/>
      <c r="N264" s="276"/>
      <c r="O264" s="796">
        <f t="shared" si="13"/>
        <v>0</v>
      </c>
      <c r="P264" s="162">
        <f>IF(F264&gt;$F$302*2,$F$302*2,F264) + IF(G264&gt;$G$302*2,$G$302*2,G264) + IF(H264&gt;$H$302*2,$H$302*2,H264) + IF(I264&gt;$I$302*2,$I$302*2,I264) + IF(J264&gt;$J$302*2,$J$302*2,J264) + IF(K264&gt;$K$302*2,$K$302*2,K264) + IF(L264&gt;$L$302*2,$L$302*2,L264) + IF(M264&gt;$M$302*2,$M$302*2,M264) + IF(N264&gt;$N$302*2,$N$302*2,N264)</f>
        <v>0</v>
      </c>
      <c r="Q264" s="70"/>
      <c r="R264" s="70"/>
      <c r="S264" s="70"/>
      <c r="T264" s="70"/>
      <c r="U264" s="70"/>
      <c r="V264" s="71"/>
    </row>
    <row r="265" spans="1:22" ht="15" x14ac:dyDescent="0.25">
      <c r="A265" s="409"/>
      <c r="B265" s="216"/>
      <c r="C265" s="796"/>
      <c r="D265" s="796" t="str">
        <f t="shared" si="12"/>
        <v/>
      </c>
      <c r="E265" s="796"/>
      <c r="F265" s="276"/>
      <c r="G265" s="276"/>
      <c r="H265" s="276"/>
      <c r="I265" s="276"/>
      <c r="J265" s="276"/>
      <c r="K265" s="276"/>
      <c r="L265" s="276"/>
      <c r="M265" s="276"/>
      <c r="N265" s="276"/>
      <c r="O265" s="796">
        <f t="shared" si="13"/>
        <v>0</v>
      </c>
      <c r="P265" s="162">
        <f>IF(F265&gt;$F$302*2,$F$302*2,F265) + IF(G265&gt;$G$302*2,$G$302*2,G265) + IF(H265&gt;$H$302*2,$H$302*2,H265) + IF(I265&gt;$I$302*2,$I$302*2,I265) + IF(J265&gt;$J$302*2,$J$302*2,J265) + IF(K265&gt;$K$302*2,$K$302*2,K265) + IF(L265&gt;$L$302*2,$L$302*2,L265) + IF(M265&gt;$M$302*2,$M$302*2,M265) + IF(N265&gt;$N$302*2,$N$302*2,N265)</f>
        <v>0</v>
      </c>
      <c r="Q265" s="70"/>
      <c r="R265" s="70"/>
      <c r="S265" s="70"/>
      <c r="T265" s="70"/>
      <c r="U265" s="70"/>
      <c r="V265" s="71"/>
    </row>
    <row r="266" spans="1:22" ht="15" x14ac:dyDescent="0.25">
      <c r="A266" s="409"/>
      <c r="B266" s="216"/>
      <c r="C266" s="796"/>
      <c r="D266" s="796" t="str">
        <f t="shared" si="12"/>
        <v/>
      </c>
      <c r="E266" s="796"/>
      <c r="F266" s="276"/>
      <c r="G266" s="276"/>
      <c r="H266" s="276"/>
      <c r="I266" s="276"/>
      <c r="J266" s="276"/>
      <c r="K266" s="276"/>
      <c r="L266" s="276"/>
      <c r="M266" s="276"/>
      <c r="N266" s="276"/>
      <c r="O266" s="796">
        <f t="shared" si="13"/>
        <v>0</v>
      </c>
      <c r="P266" s="162">
        <f>IF(F266&gt;$F$302*2,$F$302*2,F266) + IF(G266&gt;$G$302*2,$G$302*2,G266) + IF(H266&gt;$H$302*2,$H$302*2,H266) + IF(I266&gt;$I$302*2,$I$302*2,I266) + IF(J266&gt;$J$302*2,$J$302*2,J266) + IF(K266&gt;$K$302*2,$K$302*2,K266) + IF(L266&gt;$L$302*2,$L$302*2,L266) + IF(M266&gt;$M$302*2,$M$302*2,M266) + IF(N266&gt;$N$302*2,$N$302*2,N266)</f>
        <v>0</v>
      </c>
      <c r="Q266" s="70"/>
      <c r="R266" s="70"/>
      <c r="S266" s="70"/>
      <c r="T266" s="70"/>
      <c r="U266" s="70"/>
      <c r="V266" s="71"/>
    </row>
    <row r="267" spans="1:22" ht="15" x14ac:dyDescent="0.25">
      <c r="A267" s="409"/>
      <c r="B267" s="216"/>
      <c r="C267" s="796"/>
      <c r="D267" s="796" t="str">
        <f t="shared" si="12"/>
        <v/>
      </c>
      <c r="E267" s="796"/>
      <c r="F267" s="276"/>
      <c r="G267" s="276"/>
      <c r="H267" s="276"/>
      <c r="I267" s="276"/>
      <c r="J267" s="276"/>
      <c r="K267" s="276"/>
      <c r="L267" s="276"/>
      <c r="M267" s="276"/>
      <c r="N267" s="276"/>
      <c r="O267" s="796">
        <f t="shared" si="13"/>
        <v>0</v>
      </c>
      <c r="P267" s="162">
        <f>IF(F267&gt;$F$302*2,$F$302*2,F267) + IF(G267&gt;$G$302*2,$G$302*2,G267) + IF(H267&gt;$H$302*2,$H$302*2,H267) + IF(I267&gt;$I$302*2,$I$302*2,I267) + IF(J267&gt;$J$302*2,$J$302*2,J267) + IF(K267&gt;$K$302*2,$K$302*2,K267) + IF(L267&gt;$L$302*2,$L$302*2,L267) + IF(M267&gt;$M$302*2,$M$302*2,M267) + IF(N267&gt;$N$302*2,$N$302*2,N267)</f>
        <v>0</v>
      </c>
      <c r="Q267" s="70"/>
      <c r="R267" s="70"/>
      <c r="S267" s="70"/>
      <c r="T267" s="70"/>
      <c r="U267" s="70"/>
      <c r="V267" s="71"/>
    </row>
    <row r="268" spans="1:22" ht="15" x14ac:dyDescent="0.25">
      <c r="A268" s="409"/>
      <c r="B268" s="216"/>
      <c r="C268" s="796"/>
      <c r="D268" s="796" t="str">
        <f t="shared" si="12"/>
        <v/>
      </c>
      <c r="E268" s="796"/>
      <c r="F268" s="276"/>
      <c r="G268" s="276"/>
      <c r="H268" s="276"/>
      <c r="I268" s="276"/>
      <c r="J268" s="276"/>
      <c r="K268" s="276"/>
      <c r="L268" s="276"/>
      <c r="M268" s="276"/>
      <c r="N268" s="276"/>
      <c r="O268" s="796">
        <f t="shared" si="13"/>
        <v>0</v>
      </c>
      <c r="P268" s="162">
        <f>IF(F268&gt;$F$302*2,$F$302*2,F268) + IF(G268&gt;$G$302*2,$G$302*2,G268) + IF(H268&gt;$H$302*2,$H$302*2,H268) + IF(I268&gt;$I$302*2,$I$302*2,I268) + IF(J268&gt;$J$302*2,$J$302*2,J268) + IF(K268&gt;$K$302*2,$K$302*2,K268) + IF(L268&gt;$L$302*2,$L$302*2,L268) + IF(M268&gt;$M$302*2,$M$302*2,M268) + IF(N268&gt;$N$302*2,$N$302*2,N268)</f>
        <v>0</v>
      </c>
      <c r="Q268" s="70"/>
      <c r="R268" s="70"/>
      <c r="S268" s="70"/>
      <c r="T268" s="70"/>
      <c r="U268" s="70"/>
      <c r="V268" s="71"/>
    </row>
    <row r="269" spans="1:22" ht="15" x14ac:dyDescent="0.25">
      <c r="A269" s="409"/>
      <c r="B269" s="216"/>
      <c r="C269" s="796"/>
      <c r="D269" s="796" t="str">
        <f t="shared" si="12"/>
        <v/>
      </c>
      <c r="E269" s="796"/>
      <c r="F269" s="276"/>
      <c r="G269" s="276"/>
      <c r="H269" s="276"/>
      <c r="I269" s="276"/>
      <c r="J269" s="276"/>
      <c r="K269" s="276"/>
      <c r="L269" s="276"/>
      <c r="M269" s="276"/>
      <c r="N269" s="276"/>
      <c r="O269" s="796">
        <f t="shared" si="13"/>
        <v>0</v>
      </c>
      <c r="P269" s="162">
        <f>IF(F269&gt;$F$302*2,$F$302*2,F269) + IF(G269&gt;$G$302*2,$G$302*2,G269) + IF(H269&gt;$H$302*2,$H$302*2,H269) + IF(I269&gt;$I$302*2,$I$302*2,I269) + IF(J269&gt;$J$302*2,$J$302*2,J269) + IF(K269&gt;$K$302*2,$K$302*2,K269) + IF(L269&gt;$L$302*2,$L$302*2,L269) + IF(M269&gt;$M$302*2,$M$302*2,M269) + IF(N269&gt;$N$302*2,$N$302*2,N269)</f>
        <v>0</v>
      </c>
      <c r="Q269" s="70"/>
      <c r="R269" s="70"/>
      <c r="S269" s="70"/>
      <c r="T269" s="70"/>
      <c r="U269" s="70"/>
      <c r="V269" s="71"/>
    </row>
    <row r="270" spans="1:22" ht="15" x14ac:dyDescent="0.25">
      <c r="A270" s="409"/>
      <c r="B270" s="216"/>
      <c r="C270" s="796"/>
      <c r="D270" s="796" t="str">
        <f t="shared" si="12"/>
        <v/>
      </c>
      <c r="E270" s="796"/>
      <c r="F270" s="276"/>
      <c r="G270" s="276"/>
      <c r="H270" s="276"/>
      <c r="I270" s="276"/>
      <c r="J270" s="276"/>
      <c r="K270" s="276"/>
      <c r="L270" s="276"/>
      <c r="M270" s="276"/>
      <c r="N270" s="276"/>
      <c r="O270" s="796">
        <f t="shared" si="13"/>
        <v>0</v>
      </c>
      <c r="P270" s="162">
        <f>IF(F270&gt;$F$302*2,$F$302*2,F270) + IF(G270&gt;$G$302*2,$G$302*2,G270) + IF(H270&gt;$H$302*2,$H$302*2,H270) + IF(I270&gt;$I$302*2,$I$302*2,I270) + IF(J270&gt;$J$302*2,$J$302*2,J270) + IF(K270&gt;$K$302*2,$K$302*2,K270) + IF(L270&gt;$L$302*2,$L$302*2,L270) + IF(M270&gt;$M$302*2,$M$302*2,M270) + IF(N270&gt;$N$302*2,$N$302*2,N270)</f>
        <v>0</v>
      </c>
      <c r="Q270" s="70"/>
      <c r="R270" s="70"/>
      <c r="S270" s="70"/>
      <c r="T270" s="70"/>
      <c r="U270" s="70"/>
      <c r="V270" s="71"/>
    </row>
    <row r="271" spans="1:22" ht="15" x14ac:dyDescent="0.25">
      <c r="A271" s="409"/>
      <c r="B271" s="216"/>
      <c r="C271" s="796"/>
      <c r="D271" s="796" t="str">
        <f t="shared" ref="D271:D283" si="41">A271&amp;C271</f>
        <v/>
      </c>
      <c r="E271" s="796"/>
      <c r="F271" s="276"/>
      <c r="G271" s="276"/>
      <c r="H271" s="276"/>
      <c r="I271" s="276"/>
      <c r="J271" s="276"/>
      <c r="K271" s="276"/>
      <c r="L271" s="276"/>
      <c r="M271" s="276"/>
      <c r="N271" s="276"/>
      <c r="O271" s="796">
        <f t="shared" ref="O271:O283" si="42">SUM(F271:N271)</f>
        <v>0</v>
      </c>
      <c r="P271" s="162">
        <f>IF(F271&gt;$F$302*2,$F$302*2,F271) + IF(G271&gt;$G$302*2,$G$302*2,G271) + IF(H271&gt;$H$302*2,$H$302*2,H271) + IF(I271&gt;$I$302*2,$I$302*2,I271) + IF(J271&gt;$J$302*2,$J$302*2,J271) + IF(K271&gt;$K$302*2,$K$302*2,K271) + IF(L271&gt;$L$302*2,$L$302*2,L271) + IF(M271&gt;$M$302*2,$M$302*2,M271) + IF(N271&gt;$N$302*2,$N$302*2,N271)</f>
        <v>0</v>
      </c>
      <c r="Q271" s="70"/>
      <c r="R271" s="70"/>
      <c r="S271" s="70"/>
      <c r="T271" s="70"/>
      <c r="U271" s="70"/>
      <c r="V271" s="71"/>
    </row>
    <row r="272" spans="1:22" ht="15" x14ac:dyDescent="0.25">
      <c r="A272" s="409"/>
      <c r="B272" s="216"/>
      <c r="C272" s="796"/>
      <c r="D272" s="796" t="str">
        <f t="shared" si="41"/>
        <v/>
      </c>
      <c r="E272" s="796"/>
      <c r="F272" s="276"/>
      <c r="G272" s="276"/>
      <c r="H272" s="276"/>
      <c r="I272" s="276"/>
      <c r="J272" s="276"/>
      <c r="K272" s="276"/>
      <c r="L272" s="276"/>
      <c r="M272" s="276"/>
      <c r="N272" s="276"/>
      <c r="O272" s="796">
        <f t="shared" si="42"/>
        <v>0</v>
      </c>
      <c r="P272" s="162">
        <f>IF(F272&gt;$F$302*2,$F$302*2,F272) + IF(G272&gt;$G$302*2,$G$302*2,G272) + IF(H272&gt;$H$302*2,$H$302*2,H272) + IF(I272&gt;$I$302*2,$I$302*2,I272) + IF(J272&gt;$J$302*2,$J$302*2,J272) + IF(K272&gt;$K$302*2,$K$302*2,K272) + IF(L272&gt;$L$302*2,$L$302*2,L272) + IF(M272&gt;$M$302*2,$M$302*2,M272) + IF(N272&gt;$N$302*2,$N$302*2,N272)</f>
        <v>0</v>
      </c>
      <c r="Q272" s="70"/>
      <c r="R272" s="70"/>
      <c r="S272" s="70"/>
      <c r="T272" s="70"/>
      <c r="U272" s="70"/>
      <c r="V272" s="71"/>
    </row>
    <row r="273" spans="1:22" ht="15" x14ac:dyDescent="0.25">
      <c r="A273" s="409"/>
      <c r="B273" s="216"/>
      <c r="C273" s="796"/>
      <c r="D273" s="796" t="str">
        <f t="shared" si="41"/>
        <v/>
      </c>
      <c r="E273" s="796"/>
      <c r="F273" s="276"/>
      <c r="G273" s="276"/>
      <c r="H273" s="276"/>
      <c r="I273" s="276"/>
      <c r="J273" s="276"/>
      <c r="K273" s="276"/>
      <c r="L273" s="276"/>
      <c r="M273" s="276"/>
      <c r="N273" s="276"/>
      <c r="O273" s="796">
        <f t="shared" si="42"/>
        <v>0</v>
      </c>
      <c r="P273" s="162">
        <f>IF(F273&gt;$F$302*2,$F$302*2,F273) + IF(G273&gt;$G$302*2,$G$302*2,G273) + IF(H273&gt;$H$302*2,$H$302*2,H273) + IF(I273&gt;$I$302*2,$I$302*2,I273) + IF(J273&gt;$J$302*2,$J$302*2,J273) + IF(K273&gt;$K$302*2,$K$302*2,K273) + IF(L273&gt;$L$302*2,$L$302*2,L273) + IF(M273&gt;$M$302*2,$M$302*2,M273) + IF(N273&gt;$N$302*2,$N$302*2,N273)</f>
        <v>0</v>
      </c>
      <c r="Q273" s="70"/>
      <c r="R273" s="70"/>
      <c r="S273" s="70"/>
      <c r="T273" s="70"/>
      <c r="U273" s="70"/>
      <c r="V273" s="71"/>
    </row>
    <row r="274" spans="1:22" ht="15" x14ac:dyDescent="0.25">
      <c r="A274" s="409"/>
      <c r="B274" s="216"/>
      <c r="C274" s="796"/>
      <c r="D274" s="796" t="str">
        <f t="shared" si="41"/>
        <v/>
      </c>
      <c r="E274" s="796"/>
      <c r="F274" s="276"/>
      <c r="G274" s="276"/>
      <c r="H274" s="276"/>
      <c r="I274" s="276"/>
      <c r="J274" s="276"/>
      <c r="K274" s="276"/>
      <c r="L274" s="276"/>
      <c r="M274" s="276"/>
      <c r="N274" s="276"/>
      <c r="O274" s="796">
        <f t="shared" si="42"/>
        <v>0</v>
      </c>
      <c r="P274" s="162">
        <f>IF(F274&gt;$F$302*2,$F$302*2,F274) + IF(G274&gt;$G$302*2,$G$302*2,G274) + IF(H274&gt;$H$302*2,$H$302*2,H274) + IF(I274&gt;$I$302*2,$I$302*2,I274) + IF(J274&gt;$J$302*2,$J$302*2,J274) + IF(K274&gt;$K$302*2,$K$302*2,K274) + IF(L274&gt;$L$302*2,$L$302*2,L274) + IF(M274&gt;$M$302*2,$M$302*2,M274) + IF(N274&gt;$N$302*2,$N$302*2,N274)</f>
        <v>0</v>
      </c>
      <c r="Q274" s="70"/>
      <c r="R274" s="70"/>
      <c r="S274" s="70"/>
      <c r="T274" s="70"/>
      <c r="U274" s="70"/>
      <c r="V274" s="71"/>
    </row>
    <row r="275" spans="1:22" ht="15" x14ac:dyDescent="0.25">
      <c r="A275" s="409"/>
      <c r="B275" s="216"/>
      <c r="C275" s="796"/>
      <c r="D275" s="796" t="str">
        <f t="shared" si="41"/>
        <v/>
      </c>
      <c r="E275" s="796"/>
      <c r="F275" s="276"/>
      <c r="G275" s="276"/>
      <c r="H275" s="276"/>
      <c r="I275" s="276"/>
      <c r="J275" s="276"/>
      <c r="K275" s="276"/>
      <c r="L275" s="276"/>
      <c r="M275" s="276"/>
      <c r="N275" s="276"/>
      <c r="O275" s="796">
        <f t="shared" si="42"/>
        <v>0</v>
      </c>
      <c r="P275" s="162">
        <f>IF(F275&gt;$F$302*2,$F$302*2,F275) + IF(G275&gt;$G$302*2,$G$302*2,G275) + IF(H275&gt;$H$302*2,$H$302*2,H275) + IF(I275&gt;$I$302*2,$I$302*2,I275) + IF(J275&gt;$J$302*2,$J$302*2,J275) + IF(K275&gt;$K$302*2,$K$302*2,K275) + IF(L275&gt;$L$302*2,$L$302*2,L275) + IF(M275&gt;$M$302*2,$M$302*2,M275) + IF(N275&gt;$N$302*2,$N$302*2,N275)</f>
        <v>0</v>
      </c>
      <c r="Q275" s="70"/>
      <c r="R275" s="70"/>
      <c r="S275" s="70"/>
      <c r="T275" s="70"/>
      <c r="U275" s="70"/>
      <c r="V275" s="71"/>
    </row>
    <row r="276" spans="1:22" ht="15" x14ac:dyDescent="0.25">
      <c r="A276" s="409"/>
      <c r="B276" s="216"/>
      <c r="C276" s="796"/>
      <c r="D276" s="796" t="str">
        <f t="shared" si="41"/>
        <v/>
      </c>
      <c r="E276" s="796"/>
      <c r="F276" s="276"/>
      <c r="G276" s="276"/>
      <c r="H276" s="276"/>
      <c r="I276" s="276"/>
      <c r="J276" s="276"/>
      <c r="K276" s="276"/>
      <c r="L276" s="276"/>
      <c r="M276" s="276"/>
      <c r="N276" s="276"/>
      <c r="O276" s="796">
        <f t="shared" si="42"/>
        <v>0</v>
      </c>
      <c r="P276" s="162">
        <f>IF(F276&gt;$F$302*2,$F$302*2,F276) + IF(G276&gt;$G$302*2,$G$302*2,G276) + IF(H276&gt;$H$302*2,$H$302*2,H276) + IF(I276&gt;$I$302*2,$I$302*2,I276) + IF(J276&gt;$J$302*2,$J$302*2,J276) + IF(K276&gt;$K$302*2,$K$302*2,K276) + IF(L276&gt;$L$302*2,$L$302*2,L276) + IF(M276&gt;$M$302*2,$M$302*2,M276) + IF(N276&gt;$N$302*2,$N$302*2,N276)</f>
        <v>0</v>
      </c>
      <c r="Q276" s="70"/>
      <c r="R276" s="70"/>
      <c r="S276" s="70"/>
      <c r="T276" s="70"/>
      <c r="U276" s="70"/>
      <c r="V276" s="71"/>
    </row>
    <row r="277" spans="1:22" ht="15" x14ac:dyDescent="0.25">
      <c r="A277" s="409"/>
      <c r="B277" s="216"/>
      <c r="C277" s="796"/>
      <c r="D277" s="796" t="str">
        <f t="shared" si="41"/>
        <v/>
      </c>
      <c r="E277" s="796"/>
      <c r="F277" s="276"/>
      <c r="G277" s="276"/>
      <c r="H277" s="276"/>
      <c r="I277" s="276"/>
      <c r="J277" s="276"/>
      <c r="K277" s="276"/>
      <c r="L277" s="276"/>
      <c r="M277" s="276"/>
      <c r="N277" s="276"/>
      <c r="O277" s="796">
        <f t="shared" si="42"/>
        <v>0</v>
      </c>
      <c r="P277" s="162">
        <f>IF(F277&gt;$F$302*2,$F$302*2,F277) + IF(G277&gt;$G$302*2,$G$302*2,G277) + IF(H277&gt;$H$302*2,$H$302*2,H277) + IF(I277&gt;$I$302*2,$I$302*2,I277) + IF(J277&gt;$J$302*2,$J$302*2,J277) + IF(K277&gt;$K$302*2,$K$302*2,K277) + IF(L277&gt;$L$302*2,$L$302*2,L277) + IF(M277&gt;$M$302*2,$M$302*2,M277) + IF(N277&gt;$N$302*2,$N$302*2,N277)</f>
        <v>0</v>
      </c>
      <c r="Q277" s="70"/>
      <c r="R277" s="70"/>
      <c r="S277" s="70"/>
      <c r="T277" s="70"/>
      <c r="U277" s="70"/>
      <c r="V277" s="71"/>
    </row>
    <row r="278" spans="1:22" ht="15" x14ac:dyDescent="0.25">
      <c r="A278" s="409"/>
      <c r="B278" s="216"/>
      <c r="C278" s="796"/>
      <c r="D278" s="796" t="str">
        <f t="shared" si="41"/>
        <v/>
      </c>
      <c r="E278" s="796"/>
      <c r="F278" s="276"/>
      <c r="G278" s="276"/>
      <c r="H278" s="276"/>
      <c r="I278" s="276"/>
      <c r="J278" s="276"/>
      <c r="K278" s="276"/>
      <c r="L278" s="276"/>
      <c r="M278" s="276"/>
      <c r="N278" s="276"/>
      <c r="O278" s="796">
        <f t="shared" si="42"/>
        <v>0</v>
      </c>
      <c r="P278" s="162">
        <f>IF(F278&gt;$F$302*2,$F$302*2,F278) + IF(G278&gt;$G$302*2,$G$302*2,G278) + IF(H278&gt;$H$302*2,$H$302*2,H278) + IF(I278&gt;$I$302*2,$I$302*2,I278) + IF(J278&gt;$J$302*2,$J$302*2,J278) + IF(K278&gt;$K$302*2,$K$302*2,K278) + IF(L278&gt;$L$302*2,$L$302*2,L278) + IF(M278&gt;$M$302*2,$M$302*2,M278) + IF(N278&gt;$N$302*2,$N$302*2,N278)</f>
        <v>0</v>
      </c>
      <c r="Q278" s="70"/>
      <c r="R278" s="70"/>
      <c r="S278" s="70"/>
      <c r="T278" s="70"/>
      <c r="U278" s="70"/>
      <c r="V278" s="71"/>
    </row>
    <row r="279" spans="1:22" ht="15" x14ac:dyDescent="0.25">
      <c r="A279" s="409"/>
      <c r="B279" s="216"/>
      <c r="C279" s="796"/>
      <c r="D279" s="796" t="str">
        <f t="shared" si="41"/>
        <v/>
      </c>
      <c r="E279" s="796"/>
      <c r="F279" s="276"/>
      <c r="G279" s="276"/>
      <c r="H279" s="276"/>
      <c r="I279" s="276"/>
      <c r="J279" s="276"/>
      <c r="K279" s="276"/>
      <c r="L279" s="276"/>
      <c r="M279" s="276"/>
      <c r="N279" s="276"/>
      <c r="O279" s="796">
        <f t="shared" si="42"/>
        <v>0</v>
      </c>
      <c r="P279" s="162">
        <f>IF(F279&gt;$F$302*2,$F$302*2,F279) + IF(G279&gt;$G$302*2,$G$302*2,G279) + IF(H279&gt;$H$302*2,$H$302*2,H279) + IF(I279&gt;$I$302*2,$I$302*2,I279) + IF(J279&gt;$J$302*2,$J$302*2,J279) + IF(K279&gt;$K$302*2,$K$302*2,K279) + IF(L279&gt;$L$302*2,$L$302*2,L279) + IF(M279&gt;$M$302*2,$M$302*2,M279) + IF(N279&gt;$N$302*2,$N$302*2,N279)</f>
        <v>0</v>
      </c>
      <c r="Q279" s="70"/>
      <c r="R279" s="70"/>
      <c r="S279" s="70"/>
      <c r="T279" s="70"/>
      <c r="U279" s="70"/>
      <c r="V279" s="71"/>
    </row>
    <row r="280" spans="1:22" ht="15" x14ac:dyDescent="0.25">
      <c r="A280" s="409"/>
      <c r="B280" s="216"/>
      <c r="C280" s="796"/>
      <c r="D280" s="796" t="str">
        <f t="shared" si="41"/>
        <v/>
      </c>
      <c r="E280" s="796"/>
      <c r="F280" s="276"/>
      <c r="G280" s="276"/>
      <c r="H280" s="276"/>
      <c r="I280" s="276"/>
      <c r="J280" s="276"/>
      <c r="K280" s="276"/>
      <c r="L280" s="276"/>
      <c r="M280" s="276"/>
      <c r="N280" s="276"/>
      <c r="O280" s="796">
        <f t="shared" si="42"/>
        <v>0</v>
      </c>
      <c r="P280" s="162">
        <f>IF(F280&gt;$F$302*2,$F$302*2,F280) + IF(G280&gt;$G$302*2,$G$302*2,G280) + IF(H280&gt;$H$302*2,$H$302*2,H280) + IF(I280&gt;$I$302*2,$I$302*2,I280) + IF(J280&gt;$J$302*2,$J$302*2,J280) + IF(K280&gt;$K$302*2,$K$302*2,K280) + IF(L280&gt;$L$302*2,$L$302*2,L280) + IF(M280&gt;$M$302*2,$M$302*2,M280) + IF(N280&gt;$N$302*2,$N$302*2,N280)</f>
        <v>0</v>
      </c>
      <c r="Q280" s="70"/>
      <c r="R280" s="70"/>
      <c r="S280" s="70"/>
      <c r="T280" s="70"/>
      <c r="U280" s="70"/>
      <c r="V280" s="71"/>
    </row>
    <row r="281" spans="1:22" ht="15" x14ac:dyDescent="0.25">
      <c r="A281" s="409"/>
      <c r="B281" s="216"/>
      <c r="C281" s="796"/>
      <c r="D281" s="796" t="str">
        <f t="shared" si="41"/>
        <v/>
      </c>
      <c r="E281" s="796"/>
      <c r="F281" s="276"/>
      <c r="G281" s="276"/>
      <c r="H281" s="276"/>
      <c r="I281" s="276"/>
      <c r="J281" s="276"/>
      <c r="K281" s="276"/>
      <c r="L281" s="276"/>
      <c r="M281" s="276"/>
      <c r="N281" s="276"/>
      <c r="O281" s="796">
        <f t="shared" si="42"/>
        <v>0</v>
      </c>
      <c r="P281" s="162">
        <f>IF(F281&gt;$F$302*2,$F$302*2,F281) + IF(G281&gt;$G$302*2,$G$302*2,G281) + IF(H281&gt;$H$302*2,$H$302*2,H281) + IF(I281&gt;$I$302*2,$I$302*2,I281) + IF(J281&gt;$J$302*2,$J$302*2,J281) + IF(K281&gt;$K$302*2,$K$302*2,K281) + IF(L281&gt;$L$302*2,$L$302*2,L281) + IF(M281&gt;$M$302*2,$M$302*2,M281) + IF(N281&gt;$N$302*2,$N$302*2,N281)</f>
        <v>0</v>
      </c>
      <c r="Q281" s="70"/>
      <c r="R281" s="70"/>
      <c r="S281" s="70"/>
      <c r="T281" s="70"/>
      <c r="U281" s="70"/>
      <c r="V281" s="71"/>
    </row>
    <row r="282" spans="1:22" ht="15" x14ac:dyDescent="0.25">
      <c r="A282" s="409"/>
      <c r="B282" s="216"/>
      <c r="C282" s="796"/>
      <c r="D282" s="796" t="str">
        <f t="shared" si="41"/>
        <v/>
      </c>
      <c r="E282" s="796"/>
      <c r="F282" s="276"/>
      <c r="G282" s="276"/>
      <c r="H282" s="276"/>
      <c r="I282" s="276"/>
      <c r="J282" s="276"/>
      <c r="K282" s="276"/>
      <c r="L282" s="276"/>
      <c r="M282" s="276"/>
      <c r="N282" s="276"/>
      <c r="O282" s="796">
        <f t="shared" si="42"/>
        <v>0</v>
      </c>
      <c r="P282" s="162">
        <f>IF(F282&gt;$F$302*2,$F$302*2,F282) + IF(G282&gt;$G$302*2,$G$302*2,G282) + IF(H282&gt;$H$302*2,$H$302*2,H282) + IF(I282&gt;$I$302*2,$I$302*2,I282) + IF(J282&gt;$J$302*2,$J$302*2,J282) + IF(K282&gt;$K$302*2,$K$302*2,K282) + IF(L282&gt;$L$302*2,$L$302*2,L282) + IF(M282&gt;$M$302*2,$M$302*2,M282) + IF(N282&gt;$N$302*2,$N$302*2,N282)</f>
        <v>0</v>
      </c>
      <c r="Q282" s="70"/>
      <c r="R282" s="70"/>
      <c r="S282" s="70"/>
      <c r="T282" s="70"/>
      <c r="U282" s="70"/>
      <c r="V282" s="71"/>
    </row>
    <row r="283" spans="1:22" ht="15" x14ac:dyDescent="0.25">
      <c r="A283" s="409"/>
      <c r="B283" s="216"/>
      <c r="C283" s="796"/>
      <c r="D283" s="796" t="str">
        <f t="shared" si="41"/>
        <v/>
      </c>
      <c r="E283" s="796"/>
      <c r="F283" s="276"/>
      <c r="G283" s="276"/>
      <c r="H283" s="276"/>
      <c r="I283" s="276"/>
      <c r="J283" s="276"/>
      <c r="K283" s="276"/>
      <c r="L283" s="276"/>
      <c r="M283" s="276"/>
      <c r="N283" s="276"/>
      <c r="O283" s="796">
        <f t="shared" si="42"/>
        <v>0</v>
      </c>
      <c r="P283" s="162">
        <f>IF(F283&gt;$F$302*2,$F$302*2,F283) + IF(G283&gt;$G$302*2,$G$302*2,G283) + IF(H283&gt;$H$302*2,$H$302*2,H283) + IF(I283&gt;$I$302*2,$I$302*2,I283) + IF(J283&gt;$J$302*2,$J$302*2,J283) + IF(K283&gt;$K$302*2,$K$302*2,K283) + IF(L283&gt;$L$302*2,$L$302*2,L283) + IF(M283&gt;$M$302*2,$M$302*2,M283) + IF(N283&gt;$N$302*2,$N$302*2,N283)</f>
        <v>0</v>
      </c>
      <c r="Q283" s="70"/>
      <c r="R283" s="70"/>
      <c r="S283" s="70"/>
      <c r="T283" s="70"/>
      <c r="U283" s="70"/>
      <c r="V283" s="71"/>
    </row>
    <row r="284" spans="1:22" ht="15" x14ac:dyDescent="0.25">
      <c r="A284" s="409"/>
      <c r="B284" s="216"/>
      <c r="C284" s="796"/>
      <c r="D284" s="796" t="str">
        <f t="shared" si="12"/>
        <v/>
      </c>
      <c r="E284" s="796"/>
      <c r="F284" s="276"/>
      <c r="G284" s="276"/>
      <c r="H284" s="276"/>
      <c r="I284" s="276"/>
      <c r="J284" s="276"/>
      <c r="K284" s="276"/>
      <c r="L284" s="276"/>
      <c r="M284" s="276"/>
      <c r="N284" s="276"/>
      <c r="O284" s="796">
        <f t="shared" si="13"/>
        <v>0</v>
      </c>
      <c r="P284" s="162">
        <f>IF(F284&gt;$F$302*2,$F$302*2,F284) + IF(G284&gt;$G$302*2,$G$302*2,G284) + IF(H284&gt;$H$302*2,$H$302*2,H284) + IF(I284&gt;$I$302*2,$I$302*2,I284) + IF(J284&gt;$J$302*2,$J$302*2,J284) + IF(K284&gt;$K$302*2,$K$302*2,K284) + IF(L284&gt;$L$302*2,$L$302*2,L284) + IF(M284&gt;$M$302*2,$M$302*2,M284) + IF(N284&gt;$N$302*2,$N$302*2,N284)</f>
        <v>0</v>
      </c>
      <c r="Q284" s="70"/>
      <c r="R284" s="70"/>
      <c r="S284" s="70"/>
      <c r="T284" s="70"/>
      <c r="U284" s="70"/>
      <c r="V284" s="71"/>
    </row>
    <row r="285" spans="1:22" ht="15" x14ac:dyDescent="0.25">
      <c r="A285" s="409"/>
      <c r="B285" s="216"/>
      <c r="C285" s="796"/>
      <c r="D285" s="796" t="str">
        <f t="shared" si="12"/>
        <v/>
      </c>
      <c r="E285" s="796"/>
      <c r="F285" s="276"/>
      <c r="G285" s="276"/>
      <c r="H285" s="276"/>
      <c r="I285" s="276"/>
      <c r="J285" s="276"/>
      <c r="K285" s="276"/>
      <c r="L285" s="276"/>
      <c r="M285" s="276"/>
      <c r="N285" s="276"/>
      <c r="O285" s="796">
        <f t="shared" si="13"/>
        <v>0</v>
      </c>
      <c r="P285" s="162">
        <f>IF(F285&gt;$F$302*2,$F$302*2,F285) + IF(G285&gt;$G$302*2,$G$302*2,G285) + IF(H285&gt;$H$302*2,$H$302*2,H285) + IF(I285&gt;$I$302*2,$I$302*2,I285) + IF(J285&gt;$J$302*2,$J$302*2,J285) + IF(K285&gt;$K$302*2,$K$302*2,K285) + IF(L285&gt;$L$302*2,$L$302*2,L285) + IF(M285&gt;$M$302*2,$M$302*2,M285) + IF(N285&gt;$N$302*2,$N$302*2,N285)</f>
        <v>0</v>
      </c>
      <c r="Q285" s="70"/>
      <c r="R285" s="70"/>
      <c r="S285" s="70"/>
      <c r="T285" s="70"/>
      <c r="U285" s="70"/>
      <c r="V285" s="71"/>
    </row>
    <row r="286" spans="1:22" ht="15" x14ac:dyDescent="0.25">
      <c r="A286" s="409"/>
      <c r="B286" s="216"/>
      <c r="C286" s="796"/>
      <c r="D286" s="796" t="str">
        <f t="shared" si="12"/>
        <v/>
      </c>
      <c r="E286" s="796"/>
      <c r="F286" s="276"/>
      <c r="G286" s="276"/>
      <c r="H286" s="276"/>
      <c r="I286" s="276"/>
      <c r="J286" s="276"/>
      <c r="K286" s="276"/>
      <c r="L286" s="276"/>
      <c r="M286" s="276"/>
      <c r="N286" s="276"/>
      <c r="O286" s="796">
        <f t="shared" si="13"/>
        <v>0</v>
      </c>
      <c r="P286" s="162">
        <f>IF(F286&gt;$F$302*2,$F$302*2,F286) + IF(G286&gt;$G$302*2,$G$302*2,G286) + IF(H286&gt;$H$302*2,$H$302*2,H286) + IF(I286&gt;$I$302*2,$I$302*2,I286) + IF(J286&gt;$J$302*2,$J$302*2,J286) + IF(K286&gt;$K$302*2,$K$302*2,K286) + IF(L286&gt;$L$302*2,$L$302*2,L286) + IF(M286&gt;$M$302*2,$M$302*2,M286) + IF(N286&gt;$N$302*2,$N$302*2,N286)</f>
        <v>0</v>
      </c>
      <c r="Q286" s="70"/>
      <c r="R286" s="70"/>
      <c r="S286" s="70"/>
      <c r="T286" s="70"/>
      <c r="U286" s="70"/>
      <c r="V286" s="71"/>
    </row>
    <row r="287" spans="1:22" ht="15" x14ac:dyDescent="0.25">
      <c r="A287" s="409"/>
      <c r="B287" s="216"/>
      <c r="C287" s="796"/>
      <c r="D287" s="796" t="str">
        <f t="shared" si="12"/>
        <v/>
      </c>
      <c r="E287" s="796"/>
      <c r="F287" s="276"/>
      <c r="G287" s="276"/>
      <c r="H287" s="276"/>
      <c r="I287" s="276"/>
      <c r="J287" s="276"/>
      <c r="K287" s="276"/>
      <c r="L287" s="276"/>
      <c r="M287" s="276"/>
      <c r="N287" s="276"/>
      <c r="O287" s="796">
        <f t="shared" si="13"/>
        <v>0</v>
      </c>
      <c r="P287" s="162">
        <f>IF(F287&gt;$F$302*2,$F$302*2,F287) + IF(G287&gt;$G$302*2,$G$302*2,G287) + IF(H287&gt;$H$302*2,$H$302*2,H287) + IF(I287&gt;$I$302*2,$I$302*2,I287) + IF(J287&gt;$J$302*2,$J$302*2,J287) + IF(K287&gt;$K$302*2,$K$302*2,K287) + IF(L287&gt;$L$302*2,$L$302*2,L287) + IF(M287&gt;$M$302*2,$M$302*2,M287) + IF(N287&gt;$N$302*2,$N$302*2,N287)</f>
        <v>0</v>
      </c>
      <c r="Q287" s="70"/>
      <c r="R287" s="70"/>
      <c r="S287" s="70"/>
      <c r="T287" s="70"/>
      <c r="U287" s="70"/>
      <c r="V287" s="71"/>
    </row>
    <row r="288" spans="1:22" ht="15" x14ac:dyDescent="0.25">
      <c r="A288" s="409"/>
      <c r="B288" s="216"/>
      <c r="C288" s="796"/>
      <c r="D288" s="796" t="str">
        <f t="shared" si="12"/>
        <v/>
      </c>
      <c r="E288" s="796"/>
      <c r="F288" s="276"/>
      <c r="G288" s="276"/>
      <c r="H288" s="276"/>
      <c r="I288" s="276"/>
      <c r="J288" s="276"/>
      <c r="K288" s="276"/>
      <c r="L288" s="276"/>
      <c r="M288" s="276"/>
      <c r="N288" s="276"/>
      <c r="O288" s="796">
        <f t="shared" si="13"/>
        <v>0</v>
      </c>
      <c r="P288" s="162">
        <f>IF(F288&gt;$F$302*2,$F$302*2,F288) + IF(G288&gt;$G$302*2,$G$302*2,G288) + IF(H288&gt;$H$302*2,$H$302*2,H288) + IF(I288&gt;$I$302*2,$I$302*2,I288) + IF(J288&gt;$J$302*2,$J$302*2,J288) + IF(K288&gt;$K$302*2,$K$302*2,K288) + IF(L288&gt;$L$302*2,$L$302*2,L288) + IF(M288&gt;$M$302*2,$M$302*2,M288) + IF(N288&gt;$N$302*2,$N$302*2,N288)</f>
        <v>0</v>
      </c>
      <c r="Q288" s="70"/>
      <c r="R288" s="70"/>
      <c r="S288" s="70"/>
      <c r="T288" s="70"/>
      <c r="U288" s="70"/>
      <c r="V288" s="71"/>
    </row>
    <row r="289" spans="1:22" ht="15" x14ac:dyDescent="0.25">
      <c r="A289" s="409"/>
      <c r="B289" s="216"/>
      <c r="C289" s="796"/>
      <c r="D289" s="796" t="str">
        <f t="shared" si="12"/>
        <v/>
      </c>
      <c r="E289" s="796"/>
      <c r="F289" s="276"/>
      <c r="G289" s="276"/>
      <c r="H289" s="276"/>
      <c r="I289" s="276"/>
      <c r="J289" s="276"/>
      <c r="K289" s="276"/>
      <c r="L289" s="276"/>
      <c r="M289" s="276"/>
      <c r="N289" s="276"/>
      <c r="O289" s="796">
        <f t="shared" si="13"/>
        <v>0</v>
      </c>
      <c r="P289" s="162">
        <f>IF(F289&gt;$F$302*2,$F$302*2,F289) + IF(G289&gt;$G$302*2,$G$302*2,G289) + IF(H289&gt;$H$302*2,$H$302*2,H289) + IF(I289&gt;$I$302*2,$I$302*2,I289) + IF(J289&gt;$J$302*2,$J$302*2,J289) + IF(K289&gt;$K$302*2,$K$302*2,K289) + IF(L289&gt;$L$302*2,$L$302*2,L289) + IF(M289&gt;$M$302*2,$M$302*2,M289) + IF(N289&gt;$N$302*2,$N$302*2,N289)</f>
        <v>0</v>
      </c>
      <c r="Q289" s="70"/>
      <c r="R289" s="70"/>
      <c r="S289" s="70"/>
      <c r="T289" s="70"/>
      <c r="U289" s="70"/>
      <c r="V289" s="71"/>
    </row>
    <row r="290" spans="1:22" ht="15" x14ac:dyDescent="0.25">
      <c r="A290" s="409"/>
      <c r="B290" s="216"/>
      <c r="C290" s="796"/>
      <c r="D290" s="796" t="str">
        <f t="shared" si="12"/>
        <v/>
      </c>
      <c r="E290" s="796"/>
      <c r="F290" s="276"/>
      <c r="G290" s="276"/>
      <c r="H290" s="276"/>
      <c r="I290" s="276"/>
      <c r="J290" s="276"/>
      <c r="K290" s="276"/>
      <c r="L290" s="276"/>
      <c r="M290" s="276"/>
      <c r="N290" s="276"/>
      <c r="O290" s="796">
        <f t="shared" si="13"/>
        <v>0</v>
      </c>
      <c r="P290" s="162">
        <f>IF(F290&gt;$F$302*2,$F$302*2,F290) + IF(G290&gt;$G$302*2,$G$302*2,G290) + IF(H290&gt;$H$302*2,$H$302*2,H290) + IF(I290&gt;$I$302*2,$I$302*2,I290) + IF(J290&gt;$J$302*2,$J$302*2,J290) + IF(K290&gt;$K$302*2,$K$302*2,K290) + IF(L290&gt;$L$302*2,$L$302*2,L290) + IF(M290&gt;$M$302*2,$M$302*2,M290) + IF(N290&gt;$N$302*2,$N$302*2,N290)</f>
        <v>0</v>
      </c>
      <c r="Q290" s="70"/>
      <c r="R290" s="70"/>
      <c r="S290" s="70"/>
      <c r="T290" s="70"/>
      <c r="U290" s="70"/>
      <c r="V290" s="71"/>
    </row>
    <row r="291" spans="1:22" ht="15" x14ac:dyDescent="0.25">
      <c r="A291" s="409"/>
      <c r="B291" s="216"/>
      <c r="C291" s="796"/>
      <c r="D291" s="796" t="str">
        <f t="shared" si="12"/>
        <v/>
      </c>
      <c r="E291" s="796"/>
      <c r="F291" s="276"/>
      <c r="G291" s="276"/>
      <c r="H291" s="276"/>
      <c r="I291" s="276"/>
      <c r="J291" s="276"/>
      <c r="K291" s="276"/>
      <c r="L291" s="276"/>
      <c r="M291" s="276"/>
      <c r="N291" s="276"/>
      <c r="O291" s="796">
        <f t="shared" si="13"/>
        <v>0</v>
      </c>
      <c r="P291" s="162">
        <f>IF(F291&gt;$F$302*2,$F$302*2,F291) + IF(G291&gt;$G$302*2,$G$302*2,G291) + IF(H291&gt;$H$302*2,$H$302*2,H291) + IF(I291&gt;$I$302*2,$I$302*2,I291) + IF(J291&gt;$J$302*2,$J$302*2,J291) + IF(K291&gt;$K$302*2,$K$302*2,K291) + IF(L291&gt;$L$302*2,$L$302*2,L291) + IF(M291&gt;$M$302*2,$M$302*2,M291) + IF(N291&gt;$N$302*2,$N$302*2,N291)</f>
        <v>0</v>
      </c>
      <c r="Q291" s="70"/>
      <c r="R291" s="70"/>
      <c r="S291" s="70"/>
      <c r="T291" s="70"/>
      <c r="U291" s="70"/>
      <c r="V291" s="71"/>
    </row>
    <row r="292" spans="1:22" ht="15" x14ac:dyDescent="0.25">
      <c r="A292" s="409"/>
      <c r="B292" s="216"/>
      <c r="C292" s="796"/>
      <c r="D292" s="796" t="str">
        <f t="shared" si="12"/>
        <v/>
      </c>
      <c r="E292" s="796"/>
      <c r="F292" s="276"/>
      <c r="G292" s="276"/>
      <c r="H292" s="276"/>
      <c r="I292" s="276"/>
      <c r="J292" s="276"/>
      <c r="K292" s="276"/>
      <c r="L292" s="276"/>
      <c r="M292" s="276"/>
      <c r="N292" s="276"/>
      <c r="O292" s="796">
        <f t="shared" si="13"/>
        <v>0</v>
      </c>
      <c r="P292" s="162">
        <f>IF(F292&gt;$F$302*2,$F$302*2,F292) + IF(G292&gt;$G$302*2,$G$302*2,G292) + IF(H292&gt;$H$302*2,$H$302*2,H292) + IF(I292&gt;$I$302*2,$I$302*2,I292) + IF(J292&gt;$J$302*2,$J$302*2,J292) + IF(K292&gt;$K$302*2,$K$302*2,K292) + IF(L292&gt;$L$302*2,$L$302*2,L292) + IF(M292&gt;$M$302*2,$M$302*2,M292) + IF(N292&gt;$N$302*2,$N$302*2,N292)</f>
        <v>0</v>
      </c>
      <c r="Q292" s="70"/>
      <c r="R292" s="70"/>
      <c r="S292" s="70"/>
      <c r="T292" s="70"/>
      <c r="U292" s="70"/>
      <c r="V292" s="71"/>
    </row>
    <row r="293" spans="1:22" ht="15" x14ac:dyDescent="0.25">
      <c r="A293" s="409"/>
      <c r="B293" s="216"/>
      <c r="C293" s="796"/>
      <c r="D293" s="796" t="str">
        <f t="shared" si="12"/>
        <v/>
      </c>
      <c r="E293" s="796"/>
      <c r="F293" s="276"/>
      <c r="G293" s="276"/>
      <c r="H293" s="276"/>
      <c r="I293" s="276"/>
      <c r="J293" s="276"/>
      <c r="K293" s="276"/>
      <c r="L293" s="276"/>
      <c r="M293" s="276"/>
      <c r="N293" s="276"/>
      <c r="O293" s="796">
        <f t="shared" si="13"/>
        <v>0</v>
      </c>
      <c r="P293" s="162">
        <f>IF(F293&gt;$F$302*2,$F$302*2,F293) + IF(G293&gt;$G$302*2,$G$302*2,G293) + IF(H293&gt;$H$302*2,$H$302*2,H293) + IF(I293&gt;$I$302*2,$I$302*2,I293) + IF(J293&gt;$J$302*2,$J$302*2,J293) + IF(K293&gt;$K$302*2,$K$302*2,K293) + IF(L293&gt;$L$302*2,$L$302*2,L293) + IF(M293&gt;$M$302*2,$M$302*2,M293) + IF(N293&gt;$N$302*2,$N$302*2,N293)</f>
        <v>0</v>
      </c>
      <c r="Q293" s="70"/>
      <c r="R293" s="70"/>
      <c r="S293" s="70"/>
      <c r="T293" s="70"/>
      <c r="U293" s="70"/>
      <c r="V293" s="71"/>
    </row>
    <row r="294" spans="1:22" ht="15" x14ac:dyDescent="0.25">
      <c r="A294" s="409"/>
      <c r="B294" s="216"/>
      <c r="C294" s="796"/>
      <c r="D294" s="796" t="str">
        <f t="shared" si="12"/>
        <v/>
      </c>
      <c r="E294" s="796"/>
      <c r="F294" s="276"/>
      <c r="G294" s="276"/>
      <c r="H294" s="276"/>
      <c r="I294" s="276"/>
      <c r="J294" s="276"/>
      <c r="K294" s="276"/>
      <c r="L294" s="276"/>
      <c r="M294" s="276"/>
      <c r="N294" s="276"/>
      <c r="O294" s="796">
        <f t="shared" si="13"/>
        <v>0</v>
      </c>
      <c r="P294" s="162">
        <f>IF(F294&gt;$F$302*2,$F$302*2,F294) + IF(G294&gt;$G$302*2,$G$302*2,G294) + IF(H294&gt;$H$302*2,$H$302*2,H294) + IF(I294&gt;$I$302*2,$I$302*2,I294) + IF(J294&gt;$J$302*2,$J$302*2,J294) + IF(K294&gt;$K$302*2,$K$302*2,K294) + IF(L294&gt;$L$302*2,$L$302*2,L294) + IF(M294&gt;$M$302*2,$M$302*2,M294) + IF(N294&gt;$N$302*2,$N$302*2,N294)</f>
        <v>0</v>
      </c>
      <c r="Q294" s="70"/>
      <c r="R294" s="70"/>
      <c r="S294" s="70"/>
      <c r="T294" s="70"/>
      <c r="U294" s="70"/>
      <c r="V294" s="71"/>
    </row>
    <row r="295" spans="1:22" ht="15" x14ac:dyDescent="0.25">
      <c r="A295" s="409"/>
      <c r="B295" s="216"/>
      <c r="C295" s="796"/>
      <c r="D295" s="796" t="str">
        <f t="shared" si="12"/>
        <v/>
      </c>
      <c r="E295" s="796"/>
      <c r="F295" s="276"/>
      <c r="G295" s="276"/>
      <c r="H295" s="276"/>
      <c r="I295" s="276"/>
      <c r="J295" s="276"/>
      <c r="K295" s="276"/>
      <c r="L295" s="276"/>
      <c r="M295" s="276"/>
      <c r="N295" s="276"/>
      <c r="O295" s="796">
        <f t="shared" si="13"/>
        <v>0</v>
      </c>
      <c r="P295" s="162">
        <f>IF(F295&gt;$F$302*2,$F$302*2,F295) + IF(G295&gt;$G$302*2,$G$302*2,G295) + IF(H295&gt;$H$302*2,$H$302*2,H295) + IF(I295&gt;$I$302*2,$I$302*2,I295) + IF(J295&gt;$J$302*2,$J$302*2,J295) + IF(K295&gt;$K$302*2,$K$302*2,K295) + IF(L295&gt;$L$302*2,$L$302*2,L295) + IF(M295&gt;$M$302*2,$M$302*2,M295) + IF(N295&gt;$N$302*2,$N$302*2,N295)</f>
        <v>0</v>
      </c>
      <c r="Q295" s="70"/>
      <c r="R295" s="70"/>
      <c r="S295" s="70"/>
      <c r="T295" s="70"/>
      <c r="U295" s="70"/>
      <c r="V295" s="71"/>
    </row>
    <row r="296" spans="1:22" ht="15" x14ac:dyDescent="0.25">
      <c r="A296" s="409"/>
      <c r="B296" s="216"/>
      <c r="C296" s="796"/>
      <c r="D296" s="796" t="str">
        <f t="shared" si="12"/>
        <v/>
      </c>
      <c r="E296" s="796"/>
      <c r="F296" s="276"/>
      <c r="G296" s="276"/>
      <c r="H296" s="276"/>
      <c r="I296" s="276"/>
      <c r="J296" s="276"/>
      <c r="K296" s="276"/>
      <c r="L296" s="276"/>
      <c r="M296" s="276"/>
      <c r="N296" s="276"/>
      <c r="O296" s="796">
        <f t="shared" si="13"/>
        <v>0</v>
      </c>
      <c r="P296" s="162">
        <f>IF(F296&gt;$F$302*2,$F$302*2,F296) + IF(G296&gt;$G$302*2,$G$302*2,G296) + IF(H296&gt;$H$302*2,$H$302*2,H296) + IF(I296&gt;$I$302*2,$I$302*2,I296) + IF(J296&gt;$J$302*2,$J$302*2,J296) + IF(K296&gt;$K$302*2,$K$302*2,K296) + IF(L296&gt;$L$302*2,$L$302*2,L296) + IF(M296&gt;$M$302*2,$M$302*2,M296) + IF(N296&gt;$N$302*2,$N$302*2,N296)</f>
        <v>0</v>
      </c>
      <c r="Q296" s="70"/>
      <c r="R296" s="70"/>
      <c r="S296" s="70"/>
      <c r="T296" s="70"/>
      <c r="U296" s="70"/>
      <c r="V296" s="71"/>
    </row>
    <row r="297" spans="1:22" ht="15.75" thickBot="1" x14ac:dyDescent="0.3">
      <c r="A297" s="596"/>
      <c r="B297" s="217"/>
      <c r="C297" s="795"/>
      <c r="D297" s="795" t="str">
        <f t="shared" ref="D297" si="43">A297&amp;C297</f>
        <v/>
      </c>
      <c r="E297" s="795"/>
      <c r="F297" s="417"/>
      <c r="G297" s="417"/>
      <c r="H297" s="417"/>
      <c r="I297" s="417"/>
      <c r="J297" s="417"/>
      <c r="K297" s="417"/>
      <c r="L297" s="417"/>
      <c r="M297" s="417"/>
      <c r="N297" s="417"/>
      <c r="O297" s="795">
        <f t="shared" ref="O297" si="44">SUM(F297:N297)</f>
        <v>0</v>
      </c>
      <c r="P297" s="418">
        <f>IF(F297&gt;$F$302*2,$F$302*2,F297) + IF(G297&gt;$G$302*2,$G$302*2,G297) + IF(H297&gt;$H$302*2,$H$302*2,H297) + IF(I297&gt;$I$302*2,$I$302*2,I297) + IF(J297&gt;$J$302*2,$J$302*2,J297) + IF(K297&gt;$K$302*2,$K$302*2,K297) + IF(L297&gt;$L$302*2,$L$302*2,L297) + IF(M297&gt;$M$302*2,$M$302*2,M297) + IF(N297&gt;$N$302*2,$N$302*2,N297)</f>
        <v>0</v>
      </c>
      <c r="Q297" s="160"/>
      <c r="R297" s="160"/>
      <c r="S297" s="160"/>
      <c r="T297" s="160"/>
      <c r="U297" s="160"/>
      <c r="V297" s="161"/>
    </row>
    <row r="298" spans="1:22" x14ac:dyDescent="0.2">
      <c r="A298" s="153" t="s">
        <v>6</v>
      </c>
      <c r="B298" s="151" t="s">
        <v>4</v>
      </c>
      <c r="C298" s="802" t="s">
        <v>4</v>
      </c>
      <c r="D298" s="152"/>
      <c r="E298" s="15" t="s">
        <v>4</v>
      </c>
      <c r="F298" s="214">
        <f>AVERAGE(F2:F297)</f>
        <v>5.5739130434782611</v>
      </c>
      <c r="G298" s="215">
        <f>AVERAGE(G2:G297)</f>
        <v>5.1565217391304348</v>
      </c>
      <c r="H298" s="215">
        <f>AVERAGE(H2:H297)</f>
        <v>4.3739130434782609</v>
      </c>
      <c r="I298" s="215">
        <f>AVERAGE(I2:I297)</f>
        <v>5.7565217391304344</v>
      </c>
      <c r="J298" s="215">
        <f>AVERAGE(J2:J297)</f>
        <v>5.2631578947368425</v>
      </c>
      <c r="K298" s="215">
        <f>AVERAGE(K2:K297)</f>
        <v>5.3596491228070171</v>
      </c>
      <c r="L298" s="215">
        <f>AVERAGE(L2:L297)</f>
        <v>4.2719298245614032</v>
      </c>
      <c r="M298" s="215">
        <f>AVERAGE(M2:M297)</f>
        <v>5.4736842105263159</v>
      </c>
      <c r="N298" s="154">
        <f>AVERAGE(N2:N297)</f>
        <v>6.2894736842105265</v>
      </c>
      <c r="O298" s="191">
        <f>SUM(F298:N298)</f>
        <v>47.518764302059495</v>
      </c>
      <c r="P298" s="154">
        <f>AVERAGE(P2:P297)</f>
        <v>18.327702702702702</v>
      </c>
      <c r="Q298" s="155"/>
      <c r="R298" s="156"/>
      <c r="S298" s="156"/>
      <c r="T298" s="156"/>
      <c r="U298" s="156"/>
      <c r="V298" s="157"/>
    </row>
    <row r="299" spans="1:22" x14ac:dyDescent="0.2">
      <c r="A299" s="16" t="s">
        <v>44</v>
      </c>
      <c r="B299" s="47" t="s">
        <v>4</v>
      </c>
      <c r="C299" s="629" t="s">
        <v>4</v>
      </c>
      <c r="D299" s="30"/>
      <c r="E299" s="14" t="s">
        <v>4</v>
      </c>
      <c r="F299" s="18">
        <f>F298-F302</f>
        <v>1.5739130434782611</v>
      </c>
      <c r="G299" s="19">
        <f t="shared" ref="G299:O299" si="45">G298-G302</f>
        <v>1.1565217391304348</v>
      </c>
      <c r="H299" s="19">
        <f t="shared" si="45"/>
        <v>1.3739130434782609</v>
      </c>
      <c r="I299" s="19">
        <f t="shared" si="45"/>
        <v>1.7565217391304344</v>
      </c>
      <c r="J299" s="19">
        <f t="shared" si="45"/>
        <v>1.2631578947368425</v>
      </c>
      <c r="K299" s="19">
        <f t="shared" si="45"/>
        <v>1.3596491228070171</v>
      </c>
      <c r="L299" s="19">
        <f t="shared" si="45"/>
        <v>1.2719298245614032</v>
      </c>
      <c r="M299" s="19">
        <f t="shared" si="45"/>
        <v>1.4736842105263159</v>
      </c>
      <c r="N299" s="20">
        <f t="shared" si="45"/>
        <v>1.2894736842105265</v>
      </c>
      <c r="O299" s="192">
        <f t="shared" si="45"/>
        <v>12.518764302059495</v>
      </c>
      <c r="P299" s="20" t="s">
        <v>4</v>
      </c>
      <c r="Q299" s="108"/>
      <c r="R299" s="109"/>
      <c r="S299" s="109"/>
      <c r="T299" s="109"/>
      <c r="U299" s="109"/>
      <c r="V299" s="110"/>
    </row>
    <row r="300" spans="1:22" x14ac:dyDescent="0.2">
      <c r="A300" s="16" t="s">
        <v>45</v>
      </c>
      <c r="B300" s="47" t="s">
        <v>4</v>
      </c>
      <c r="C300" s="629" t="s">
        <v>4</v>
      </c>
      <c r="D300" s="30"/>
      <c r="E300" s="14" t="s">
        <v>4</v>
      </c>
      <c r="F300" s="21">
        <f>RANK(F299,$F$299:$N$299)</f>
        <v>2</v>
      </c>
      <c r="G300" s="22">
        <f>RANK(G299,$F$299:$N$299)</f>
        <v>9</v>
      </c>
      <c r="H300" s="22">
        <f>RANK(H299,$F$299:$N$299)</f>
        <v>4</v>
      </c>
      <c r="I300" s="22">
        <f>RANK(I299,$F$299:$N$299)</f>
        <v>1</v>
      </c>
      <c r="J300" s="22">
        <f>RANK(J299,$F$299:$N$299)</f>
        <v>8</v>
      </c>
      <c r="K300" s="22">
        <f>RANK(K299,$F$299:$N$299)</f>
        <v>5</v>
      </c>
      <c r="L300" s="22">
        <f>RANK(L299,$F$299:$N$299)</f>
        <v>7</v>
      </c>
      <c r="M300" s="22">
        <f>RANK(M299,$F$299:$N$299)</f>
        <v>3</v>
      </c>
      <c r="N300" s="23">
        <f>RANK(N299,$F$299:$N$299)</f>
        <v>6</v>
      </c>
      <c r="O300" s="192"/>
      <c r="P300" s="20"/>
      <c r="Q300" s="108"/>
      <c r="R300" s="109"/>
      <c r="S300" s="109"/>
      <c r="T300" s="109"/>
      <c r="U300" s="109"/>
      <c r="V300" s="110"/>
    </row>
    <row r="301" spans="1:22" x14ac:dyDescent="0.2">
      <c r="A301" s="16" t="s">
        <v>5</v>
      </c>
      <c r="B301" s="47" t="s">
        <v>4</v>
      </c>
      <c r="C301" s="629" t="s">
        <v>4</v>
      </c>
      <c r="D301" s="30"/>
      <c r="E301" s="14" t="s">
        <v>4</v>
      </c>
      <c r="F301" s="21">
        <v>340</v>
      </c>
      <c r="G301" s="22">
        <v>275</v>
      </c>
      <c r="H301" s="22">
        <v>175</v>
      </c>
      <c r="I301" s="22">
        <v>375</v>
      </c>
      <c r="J301" s="22">
        <v>255</v>
      </c>
      <c r="K301" s="22">
        <v>325</v>
      </c>
      <c r="L301" s="22">
        <v>165</v>
      </c>
      <c r="M301" s="22">
        <v>365</v>
      </c>
      <c r="N301" s="23">
        <v>465</v>
      </c>
      <c r="O301" s="193">
        <f>SUM(F301:N301)</f>
        <v>2740</v>
      </c>
      <c r="P301" s="622" t="s">
        <v>4</v>
      </c>
      <c r="Q301" s="108"/>
      <c r="R301" s="109"/>
      <c r="S301" s="109"/>
      <c r="T301" s="109"/>
      <c r="U301" s="109"/>
      <c r="V301" s="110"/>
    </row>
    <row r="302" spans="1:22" ht="15" thickBot="1" x14ac:dyDescent="0.25">
      <c r="A302" s="24" t="s">
        <v>3</v>
      </c>
      <c r="B302" s="48" t="s">
        <v>4</v>
      </c>
      <c r="C302" s="27" t="s">
        <v>4</v>
      </c>
      <c r="D302" s="31"/>
      <c r="E302" s="9" t="s">
        <v>4</v>
      </c>
      <c r="F302" s="27">
        <v>4</v>
      </c>
      <c r="G302" s="26">
        <v>4</v>
      </c>
      <c r="H302" s="26">
        <v>3</v>
      </c>
      <c r="I302" s="26">
        <v>4</v>
      </c>
      <c r="J302" s="26">
        <v>4</v>
      </c>
      <c r="K302" s="26">
        <v>4</v>
      </c>
      <c r="L302" s="26">
        <v>3</v>
      </c>
      <c r="M302" s="26">
        <v>4</v>
      </c>
      <c r="N302" s="28">
        <v>5</v>
      </c>
      <c r="O302" s="25">
        <f>SUM(F302:N302)</f>
        <v>35</v>
      </c>
      <c r="P302" s="621" t="s">
        <v>4</v>
      </c>
      <c r="Q302" s="111"/>
      <c r="R302" s="112"/>
      <c r="S302" s="112"/>
      <c r="T302" s="112"/>
      <c r="U302" s="112"/>
      <c r="V302" s="113"/>
    </row>
    <row r="304" spans="1:22" x14ac:dyDescent="0.2">
      <c r="A304" s="1034"/>
      <c r="B304" s="1034"/>
      <c r="Q304" s="1034" t="s">
        <v>133</v>
      </c>
      <c r="R304" s="1034"/>
    </row>
    <row r="305" spans="1:32" ht="15" thickBot="1" x14ac:dyDescent="0.25">
      <c r="A305" s="260"/>
      <c r="B305" s="260"/>
      <c r="Q305" s="404" t="s">
        <v>17</v>
      </c>
      <c r="R305" s="404">
        <v>2017</v>
      </c>
      <c r="S305" s="657">
        <v>2016</v>
      </c>
      <c r="T305" s="657">
        <v>2015</v>
      </c>
      <c r="U305" s="657">
        <v>2014</v>
      </c>
      <c r="V305" s="404">
        <v>2013</v>
      </c>
      <c r="W305" s="404">
        <v>2012</v>
      </c>
      <c r="X305" s="404">
        <v>2011</v>
      </c>
      <c r="Y305" s="404">
        <v>2010</v>
      </c>
      <c r="Z305" s="11"/>
      <c r="AA305" s="11"/>
      <c r="AB305" s="11"/>
      <c r="AC305" s="34"/>
      <c r="AE305" s="344"/>
      <c r="AF305" s="344"/>
    </row>
    <row r="306" spans="1:32" ht="15" thickBot="1" x14ac:dyDescent="0.25">
      <c r="A306" s="260"/>
      <c r="B306" s="265"/>
      <c r="D306" s="185"/>
      <c r="E306" s="194"/>
      <c r="F306" s="195" t="s">
        <v>7</v>
      </c>
      <c r="G306" s="196" t="s">
        <v>8</v>
      </c>
      <c r="H306" s="196" t="s">
        <v>9</v>
      </c>
      <c r="I306" s="196" t="s">
        <v>10</v>
      </c>
      <c r="J306" s="196" t="s">
        <v>11</v>
      </c>
      <c r="K306" s="196" t="s">
        <v>12</v>
      </c>
      <c r="L306" s="196" t="s">
        <v>13</v>
      </c>
      <c r="M306" s="196" t="s">
        <v>14</v>
      </c>
      <c r="N306" s="197" t="s">
        <v>15</v>
      </c>
      <c r="O306" s="186" t="s">
        <v>16</v>
      </c>
      <c r="Q306" s="404">
        <v>1</v>
      </c>
      <c r="R306" s="265">
        <f>SUMIF($C:$C,"=" &amp; Q306,$O:$O) / COUNTIF($C:$C,"=" &amp; Q306)</f>
        <v>46.529411764705884</v>
      </c>
      <c r="S306" s="265">
        <f ca="1">SUMIF(INDIRECT("'RawData(" &amp; S$305 &amp; ")'!$C:$C"),"=" &amp; $Q306,INDIRECT("'RawData(" &amp; S$305 &amp; ")'!$O:$O")) / COUNTIF(INDIRECT("'RawData(" &amp; S$305 &amp; ")'!$C:$C"),"=" &amp; $Q306)</f>
        <v>49.421052631578945</v>
      </c>
      <c r="T306" s="265">
        <f ca="1">SUMIF(INDIRECT("'RawData(" &amp; T$305 &amp; ")'!$C:$C"),"=" &amp; $Q306,INDIRECT("'RawData(" &amp; T$305 &amp; ")'!$O:$O")) / COUNTIF(INDIRECT("'RawData(" &amp; T$305 &amp; ")'!$C:$C"),"=" &amp; $Q306)</f>
        <v>49.18181818181818</v>
      </c>
      <c r="U306" s="265">
        <f ca="1">SUMIF(INDIRECT("'RawData(" &amp; U$305 &amp; ")'!$C:$C"),"=" &amp; $Q306,INDIRECT("'RawData(" &amp; U$305 &amp; ")'!$O:$O")) / COUNTIF(INDIRECT("'RawData(" &amp; U$305 &amp; ")'!$C:$C"),"=" &amp; $Q306)</f>
        <v>47.9</v>
      </c>
      <c r="V306" s="265">
        <f ca="1">SUMIF(INDIRECT("'RawData(" &amp; V$305 &amp; ")'!$C:$C"),"=" &amp; $Q306,INDIRECT("'RawData(" &amp; V$305 &amp; ")'!$O:$O")) / COUNTIF(INDIRECT("'RawData(" &amp; V$305 &amp; ")'!$C:$C"),"=" &amp; $Q306)</f>
        <v>47.46153846153846</v>
      </c>
      <c r="W306" s="265">
        <f ca="1">SUMIF(INDIRECT("'RawData(" &amp; W$305 &amp; ")'!$C:$C"),"=" &amp; $Q306,INDIRECT("'RawData(" &amp; W$305 &amp; ")'!$O:$O")) / COUNTIF(INDIRECT("'RawData(" &amp; W$305 &amp; ")'!$C:$C"),"=" &amp; $Q306)</f>
        <v>46.888888888888886</v>
      </c>
      <c r="X306" s="265">
        <f ca="1">SUMIF(INDIRECT("'RawData(" &amp; X$305 &amp; ")'!$C:$C"),"=" &amp; $Q306,INDIRECT("'RawData(" &amp; X$305 &amp; ")'!$O:$O")) / COUNTIF(INDIRECT("'RawData(" &amp; X$305 &amp; ")'!$C:$C"),"=" &amp; $Q306)</f>
        <v>49.363636363636367</v>
      </c>
      <c r="Y306" s="265">
        <f ca="1">SUMIF(INDIRECT("'RawData(" &amp; Y$305 &amp; ")'!$C:$C"),"=" &amp; $Q306,INDIRECT("'RawData(" &amp; Y$305 &amp; ")'!$O:$O")) / COUNTIF(INDIRECT("'RawData(" &amp; Y$305 &amp; ")'!$C:$C"),"=" &amp; $Q306)</f>
        <v>48.733333333333334</v>
      </c>
      <c r="Z306" s="11"/>
      <c r="AA306" s="11"/>
      <c r="AB306" s="11"/>
      <c r="AC306" s="34"/>
      <c r="AE306" s="344"/>
      <c r="AF306" s="344"/>
    </row>
    <row r="307" spans="1:32" x14ac:dyDescent="0.2">
      <c r="A307" s="260"/>
      <c r="B307" s="265"/>
      <c r="C307" s="266"/>
      <c r="D307" s="1037" t="s">
        <v>6</v>
      </c>
      <c r="E307" s="1038"/>
      <c r="F307" s="263">
        <f>F298</f>
        <v>5.5739130434782611</v>
      </c>
      <c r="G307" s="263">
        <f t="shared" ref="G307:N307" si="46">G298</f>
        <v>5.1565217391304348</v>
      </c>
      <c r="H307" s="263">
        <f t="shared" si="46"/>
        <v>4.3739130434782609</v>
      </c>
      <c r="I307" s="263">
        <f t="shared" si="46"/>
        <v>5.7565217391304344</v>
      </c>
      <c r="J307" s="263">
        <f t="shared" si="46"/>
        <v>5.2631578947368425</v>
      </c>
      <c r="K307" s="263">
        <f t="shared" si="46"/>
        <v>5.3596491228070171</v>
      </c>
      <c r="L307" s="263">
        <f t="shared" si="46"/>
        <v>4.2719298245614032</v>
      </c>
      <c r="M307" s="263">
        <f t="shared" si="46"/>
        <v>5.4736842105263159</v>
      </c>
      <c r="N307" s="263">
        <f t="shared" si="46"/>
        <v>6.2894736842105265</v>
      </c>
      <c r="O307" s="198">
        <f>O298</f>
        <v>47.518764302059495</v>
      </c>
      <c r="Q307" s="404">
        <v>2</v>
      </c>
      <c r="R307" s="265">
        <f>SUMIF($C:$C,"=" &amp; Q307,$O:$O) / COUNTIF($C:$C,"=" &amp; Q307)</f>
        <v>47</v>
      </c>
      <c r="S307" s="265">
        <f ca="1">SUMIF(INDIRECT("'RawData(" &amp; S$305 &amp; ")'!$C:$C"),"=" &amp; $Q307,INDIRECT("'RawData(" &amp; S$305 &amp; ")'!$O:$O")) / COUNTIF(INDIRECT("'RawData(" &amp; S$305 &amp; ")'!$C:$C"),"=" &amp; $Q307)</f>
        <v>49.75</v>
      </c>
      <c r="T307" s="265">
        <f ca="1">SUMIF(INDIRECT("'RawData(" &amp; T$305 &amp; ")'!$C:$C"),"=" &amp; $Q307,INDIRECT("'RawData(" &amp; T$305 &amp; ")'!$O:$O")) / COUNTIF(INDIRECT("'RawData(" &amp; T$305 &amp; ")'!$C:$C"),"=" &amp; $Q307)</f>
        <v>48.3125</v>
      </c>
      <c r="U307" s="265">
        <f ca="1">SUMIF(INDIRECT("'RawData(" &amp; U$305 &amp; ")'!$C:$C"),"=" &amp; $Q307,INDIRECT("'RawData(" &amp; U$305 &amp; ")'!$O:$O")) / COUNTIF(INDIRECT("'RawData(" &amp; U$305 &amp; ")'!$C:$C"),"=" &amp; $Q307)</f>
        <v>45.846153846153847</v>
      </c>
      <c r="V307" s="265">
        <f ca="1">SUMIF(INDIRECT("'RawData(" &amp; V$305 &amp; ")'!$C:$C"),"=" &amp; $Q307,INDIRECT("'RawData(" &amp; V$305 &amp; ")'!$O:$O")) / COUNTIF(INDIRECT("'RawData(" &amp; V$305 &amp; ")'!$C:$C"),"=" &amp; $Q307)</f>
        <v>47.714285714285715</v>
      </c>
      <c r="W307" s="265">
        <f ca="1">SUMIF(INDIRECT("'RawData(" &amp; W$305 &amp; ")'!$C:$C"),"=" &amp; $Q307,INDIRECT("'RawData(" &amp; W$305 &amp; ")'!$O:$O")) / COUNTIF(INDIRECT("'RawData(" &amp; W$305 &amp; ")'!$C:$C"),"=" &amp; $Q307)</f>
        <v>46</v>
      </c>
      <c r="X307" s="265">
        <f ca="1">SUMIF(INDIRECT("'RawData(" &amp; X$305 &amp; ")'!$C:$C"),"=" &amp; $Q307,INDIRECT("'RawData(" &amp; X$305 &amp; ")'!$O:$O")) / COUNTIF(INDIRECT("'RawData(" &amp; X$305 &amp; ")'!$C:$C"),"=" &amp; $Q307)</f>
        <v>46.833333333333336</v>
      </c>
      <c r="Y307" s="265">
        <f ca="1">SUMIF(INDIRECT("'RawData(" &amp; Y$305 &amp; ")'!$C:$C"),"=" &amp; $Q307,INDIRECT("'RawData(" &amp; Y$305 &amp; ")'!$O:$O")) / COUNTIF(INDIRECT("'RawData(" &amp; Y$305 &amp; ")'!$C:$C"),"=" &amp; $Q307)</f>
        <v>49.06666666666667</v>
      </c>
      <c r="Z307" s="11"/>
      <c r="AA307" s="11"/>
      <c r="AB307" s="11"/>
      <c r="AC307" s="34"/>
      <c r="AE307" s="344"/>
      <c r="AF307" s="344"/>
    </row>
    <row r="308" spans="1:32" x14ac:dyDescent="0.2">
      <c r="A308" s="260"/>
      <c r="B308" s="265"/>
      <c r="C308" s="266"/>
      <c r="D308" s="1039" t="s">
        <v>44</v>
      </c>
      <c r="E308" s="1040"/>
      <c r="F308" s="264">
        <f>F299</f>
        <v>1.5739130434782611</v>
      </c>
      <c r="G308" s="264">
        <f t="shared" ref="G308:N308" si="47">G299</f>
        <v>1.1565217391304348</v>
      </c>
      <c r="H308" s="264">
        <f t="shared" si="47"/>
        <v>1.3739130434782609</v>
      </c>
      <c r="I308" s="264">
        <f t="shared" si="47"/>
        <v>1.7565217391304344</v>
      </c>
      <c r="J308" s="264">
        <f t="shared" si="47"/>
        <v>1.2631578947368425</v>
      </c>
      <c r="K308" s="264">
        <f t="shared" si="47"/>
        <v>1.3596491228070171</v>
      </c>
      <c r="L308" s="264">
        <f t="shared" si="47"/>
        <v>1.2719298245614032</v>
      </c>
      <c r="M308" s="264">
        <f t="shared" si="47"/>
        <v>1.4736842105263159</v>
      </c>
      <c r="N308" s="264">
        <f t="shared" si="47"/>
        <v>1.2894736842105265</v>
      </c>
      <c r="O308" s="202">
        <f>O299</f>
        <v>12.518764302059495</v>
      </c>
      <c r="Q308" s="404">
        <v>3</v>
      </c>
      <c r="R308" s="265">
        <f>SUMIF($C:$C,"=" &amp; Q308,$O:$O) / COUNTIF($C:$C,"=" &amp; Q308)</f>
        <v>48.866666666666667</v>
      </c>
      <c r="S308" s="265">
        <f ca="1">SUMIF(INDIRECT("'RawData(" &amp; S$305 &amp; ")'!$C:$C"),"=" &amp; $Q308,INDIRECT("'RawData(" &amp; S$305 &amp; ")'!$O:$O")) / COUNTIF(INDIRECT("'RawData(" &amp; S$305 &amp; ")'!$C:$C"),"=" &amp; $Q308)</f>
        <v>47.875</v>
      </c>
      <c r="T308" s="265">
        <f ca="1">SUMIF(INDIRECT("'RawData(" &amp; T$305 &amp; ")'!$C:$C"),"=" &amp; $Q308,INDIRECT("'RawData(" &amp; T$305 &amp; ")'!$O:$O")) / COUNTIF(INDIRECT("'RawData(" &amp; T$305 &amp; ")'!$C:$C"),"=" &amp; $Q308)</f>
        <v>47.357142857142854</v>
      </c>
      <c r="U308" s="265">
        <f ca="1">SUMIF(INDIRECT("'RawData(" &amp; U$305 &amp; ")'!$C:$C"),"=" &amp; $Q308,INDIRECT("'RawData(" &amp; U$305 &amp; ")'!$O:$O")) / COUNTIF(INDIRECT("'RawData(" &amp; U$305 &amp; ")'!$C:$C"),"=" &amp; $Q308)</f>
        <v>46.7</v>
      </c>
      <c r="V308" s="265">
        <f ca="1">SUMIF(INDIRECT("'RawData(" &amp; V$305 &amp; ")'!$C:$C"),"=" &amp; $Q308,INDIRECT("'RawData(" &amp; V$305 &amp; ")'!$O:$O")) / COUNTIF(INDIRECT("'RawData(" &amp; V$305 &amp; ")'!$C:$C"),"=" &amp; $Q308)</f>
        <v>47.571428571428569</v>
      </c>
      <c r="W308" s="265">
        <f ca="1">SUMIF(INDIRECT("'RawData(" &amp; W$305 &amp; ")'!$C:$C"),"=" &amp; $Q308,INDIRECT("'RawData(" &amp; W$305 &amp; ")'!$O:$O")) / COUNTIF(INDIRECT("'RawData(" &amp; W$305 &amp; ")'!$C:$C"),"=" &amp; $Q308)</f>
        <v>45.714285714285715</v>
      </c>
      <c r="X308" s="265">
        <f ca="1">SUMIF(INDIRECT("'RawData(" &amp; X$305 &amp; ")'!$C:$C"),"=" &amp; $Q308,INDIRECT("'RawData(" &amp; X$305 &amp; ")'!$O:$O")) / COUNTIF(INDIRECT("'RawData(" &amp; X$305 &amp; ")'!$C:$C"),"=" &amp; $Q308)</f>
        <v>49</v>
      </c>
      <c r="Y308" s="265">
        <f ca="1">SUMIF(INDIRECT("'RawData(" &amp; Y$305 &amp; ")'!$C:$C"),"=" &amp; $Q308,INDIRECT("'RawData(" &amp; Y$305 &amp; ")'!$O:$O")) / COUNTIF(INDIRECT("'RawData(" &amp; Y$305 &amp; ")'!$C:$C"),"=" &amp; $Q308)</f>
        <v>49.352941176470587</v>
      </c>
      <c r="Z308" s="11"/>
      <c r="AA308" s="11"/>
      <c r="AB308" s="11"/>
      <c r="AC308" s="34"/>
      <c r="AE308" s="344"/>
      <c r="AF308" s="344"/>
    </row>
    <row r="309" spans="1:32" x14ac:dyDescent="0.2">
      <c r="A309" s="260"/>
      <c r="B309" s="265"/>
      <c r="C309" s="266"/>
      <c r="D309" s="1039" t="s">
        <v>45</v>
      </c>
      <c r="E309" s="1040"/>
      <c r="F309" s="199">
        <f>RANK(F308,$F$308:$N$308)</f>
        <v>2</v>
      </c>
      <c r="G309" s="199">
        <f>RANK(G308,$F$308:$N$308)</f>
        <v>9</v>
      </c>
      <c r="H309" s="199">
        <f>RANK(H308,$F$308:$N$308)</f>
        <v>4</v>
      </c>
      <c r="I309" s="199">
        <f>RANK(I308,$F$308:$N$308)</f>
        <v>1</v>
      </c>
      <c r="J309" s="199">
        <f>RANK(J308,$F$308:$N$308)</f>
        <v>8</v>
      </c>
      <c r="K309" s="199">
        <f>RANK(K308,$F$308:$N$308)</f>
        <v>5</v>
      </c>
      <c r="L309" s="199">
        <f>RANK(L308,$F$308:$N$308)</f>
        <v>7</v>
      </c>
      <c r="M309" s="199">
        <f>RANK(M308,$F$308:$N$308)</f>
        <v>3</v>
      </c>
      <c r="N309" s="199">
        <f>RANK(N308,$F$308:$N$308)</f>
        <v>6</v>
      </c>
      <c r="O309" s="203"/>
      <c r="Q309" s="404">
        <v>4</v>
      </c>
      <c r="R309" s="265">
        <f>SUMIF($C:$C,"=" &amp; Q309,$O:$O) / COUNTIF($C:$C,"=" &amp; Q309)</f>
        <v>48.142857142857146</v>
      </c>
      <c r="S309" s="265">
        <f ca="1">SUMIF(INDIRECT("'RawData(" &amp; S$305 &amp; ")'!$C:$C"),"=" &amp; $Q309,INDIRECT("'RawData(" &amp; S$305 &amp; ")'!$O:$O")) / COUNTIF(INDIRECT("'RawData(" &amp; S$305 &amp; ")'!$C:$C"),"=" &amp; $Q309)</f>
        <v>46.866666666666667</v>
      </c>
      <c r="T309" s="265">
        <f ca="1">SUMIF(INDIRECT("'RawData(" &amp; T$305 &amp; ")'!$C:$C"),"=" &amp; $Q309,INDIRECT("'RawData(" &amp; T$305 &amp; ")'!$O:$O")) / COUNTIF(INDIRECT("'RawData(" &amp; T$305 &amp; ")'!$C:$C"),"=" &amp; $Q309)</f>
        <v>47.333333333333336</v>
      </c>
      <c r="U309" s="265">
        <f ca="1">SUMIF(INDIRECT("'RawData(" &amp; U$305 &amp; ")'!$C:$C"),"=" &amp; $Q309,INDIRECT("'RawData(" &amp; U$305 &amp; ")'!$O:$O")) / COUNTIF(INDIRECT("'RawData(" &amp; U$305 &amp; ")'!$C:$C"),"=" &amp; $Q309)</f>
        <v>46.92307692307692</v>
      </c>
      <c r="V309" s="265">
        <f ca="1">SUMIF(INDIRECT("'RawData(" &amp; V$305 &amp; ")'!$C:$C"),"=" &amp; $Q309,INDIRECT("'RawData(" &amp; V$305 &amp; ")'!$O:$O")) / COUNTIF(INDIRECT("'RawData(" &amp; V$305 &amp; ")'!$C:$C"),"=" &amp; $Q309)</f>
        <v>47</v>
      </c>
      <c r="W309" s="265">
        <f ca="1">SUMIF(INDIRECT("'RawData(" &amp; W$305 &amp; ")'!$C:$C"),"=" &amp; $Q309,INDIRECT("'RawData(" &amp; W$305 &amp; ")'!$O:$O")) / COUNTIF(INDIRECT("'RawData(" &amp; W$305 &amp; ")'!$C:$C"),"=" &amp; $Q309)</f>
        <v>47.444444444444443</v>
      </c>
      <c r="X309" s="265">
        <f ca="1">SUMIF(INDIRECT("'RawData(" &amp; X$305 &amp; ")'!$C:$C"),"=" &amp; $Q309,INDIRECT("'RawData(" &amp; X$305 &amp; ")'!$O:$O")) / COUNTIF(INDIRECT("'RawData(" &amp; X$305 &amp; ")'!$C:$C"),"=" &amp; $Q309)</f>
        <v>46.75</v>
      </c>
      <c r="Y309" s="265">
        <f ca="1">SUMIF(INDIRECT("'RawData(" &amp; Y$305 &amp; ")'!$C:$C"),"=" &amp; $Q309,INDIRECT("'RawData(" &amp; Y$305 &amp; ")'!$O:$O")) / COUNTIF(INDIRECT("'RawData(" &amp; Y$305 &amp; ")'!$C:$C"),"=" &amp; $Q309)</f>
        <v>48.714285714285715</v>
      </c>
      <c r="Z309" s="11"/>
      <c r="AA309" s="11"/>
      <c r="AB309" s="11"/>
      <c r="AC309" s="34"/>
      <c r="AE309" s="344"/>
      <c r="AF309" s="344"/>
    </row>
    <row r="310" spans="1:32" x14ac:dyDescent="0.2">
      <c r="A310" s="260"/>
      <c r="B310" s="265"/>
      <c r="C310" s="266"/>
      <c r="D310" s="1039" t="s">
        <v>5</v>
      </c>
      <c r="E310" s="1040"/>
      <c r="F310" s="199">
        <v>340</v>
      </c>
      <c r="G310" s="200">
        <v>275</v>
      </c>
      <c r="H310" s="200">
        <v>175</v>
      </c>
      <c r="I310" s="200">
        <v>375</v>
      </c>
      <c r="J310" s="200">
        <v>255</v>
      </c>
      <c r="K310" s="200">
        <v>325</v>
      </c>
      <c r="L310" s="200">
        <v>165</v>
      </c>
      <c r="M310" s="200">
        <v>365</v>
      </c>
      <c r="N310" s="201">
        <v>465</v>
      </c>
      <c r="O310" s="203">
        <v>2740</v>
      </c>
      <c r="Q310" s="404">
        <v>5</v>
      </c>
      <c r="R310" s="265">
        <f>SUMIF($C:$C,"=" &amp; Q310,$O:$O) / COUNTIF($C:$C,"=" &amp; Q310)</f>
        <v>47</v>
      </c>
      <c r="S310" s="265">
        <f ca="1">SUMIF(INDIRECT("'RawData(" &amp; S$305 &amp; ")'!$C:$C"),"=" &amp; $Q310,INDIRECT("'RawData(" &amp; S$305 &amp; ")'!$O:$O")) / COUNTIF(INDIRECT("'RawData(" &amp; S$305 &amp; ")'!$C:$C"),"=" &amp; $Q310)</f>
        <v>47.411764705882355</v>
      </c>
      <c r="T310" s="265">
        <f ca="1">SUMIF(INDIRECT("'RawData(" &amp; T$305 &amp; ")'!$C:$C"),"=" &amp; $Q310,INDIRECT("'RawData(" &amp; T$305 &amp; ")'!$O:$O")) / COUNTIF(INDIRECT("'RawData(" &amp; T$305 &amp; ")'!$C:$C"),"=" &amp; $Q310)</f>
        <v>48.916666666666664</v>
      </c>
      <c r="U310" s="265">
        <f ca="1">SUMIF(INDIRECT("'RawData(" &amp; U$305 &amp; ")'!$C:$C"),"=" &amp; $Q310,INDIRECT("'RawData(" &amp; U$305 &amp; ")'!$O:$O")) / COUNTIF(INDIRECT("'RawData(" &amp; U$305 &amp; ")'!$C:$C"),"=" &amp; $Q310)</f>
        <v>46.785714285714285</v>
      </c>
      <c r="V310" s="265">
        <f ca="1">SUMIF(INDIRECT("'RawData(" &amp; V$305 &amp; ")'!$C:$C"),"=" &amp; $Q310,INDIRECT("'RawData(" &amp; V$305 &amp; ")'!$O:$O")) / COUNTIF(INDIRECT("'RawData(" &amp; V$305 &amp; ")'!$C:$C"),"=" &amp; $Q310)</f>
        <v>45.714285714285715</v>
      </c>
      <c r="W310" s="265">
        <f ca="1">SUMIF(INDIRECT("'RawData(" &amp; W$305 &amp; ")'!$C:$C"),"=" &amp; $Q310,INDIRECT("'RawData(" &amp; W$305 &amp; ")'!$O:$O")) / COUNTIF(INDIRECT("'RawData(" &amp; W$305 &amp; ")'!$C:$C"),"=" &amp; $Q310)</f>
        <v>46.916666666666664</v>
      </c>
      <c r="X310" s="265">
        <f ca="1">SUMIF(INDIRECT("'RawData(" &amp; X$305 &amp; ")'!$C:$C"),"=" &amp; $Q310,INDIRECT("'RawData(" &amp; X$305 &amp; ")'!$O:$O")) / COUNTIF(INDIRECT("'RawData(" &amp; X$305 &amp; ")'!$C:$C"),"=" &amp; $Q310)</f>
        <v>45.666666666666664</v>
      </c>
      <c r="Y310" s="265">
        <f ca="1">SUMIF(INDIRECT("'RawData(" &amp; Y$305 &amp; ")'!$C:$C"),"=" &amp; $Q310,INDIRECT("'RawData(" &amp; Y$305 &amp; ")'!$O:$O")) / COUNTIF(INDIRECT("'RawData(" &amp; Y$305 &amp; ")'!$C:$C"),"=" &amp; $Q310)</f>
        <v>46.53846153846154</v>
      </c>
      <c r="Z310" s="11"/>
      <c r="AA310" s="11"/>
      <c r="AB310" s="11"/>
      <c r="AC310" s="34"/>
      <c r="AE310" s="344"/>
      <c r="AF310" s="344"/>
    </row>
    <row r="311" spans="1:32" ht="15" thickBot="1" x14ac:dyDescent="0.25">
      <c r="A311" s="260"/>
      <c r="B311" s="265"/>
      <c r="C311" s="266"/>
      <c r="D311" s="1035" t="s">
        <v>3</v>
      </c>
      <c r="E311" s="1036"/>
      <c r="F311" s="204">
        <v>4</v>
      </c>
      <c r="G311" s="187">
        <v>4</v>
      </c>
      <c r="H311" s="187">
        <v>3</v>
      </c>
      <c r="I311" s="187">
        <v>4</v>
      </c>
      <c r="J311" s="187">
        <v>4</v>
      </c>
      <c r="K311" s="187">
        <v>4</v>
      </c>
      <c r="L311" s="187">
        <v>3</v>
      </c>
      <c r="M311" s="187">
        <v>4</v>
      </c>
      <c r="N311" s="188">
        <v>5</v>
      </c>
      <c r="O311" s="205">
        <v>35</v>
      </c>
      <c r="Q311" s="404">
        <v>6</v>
      </c>
      <c r="R311" s="265">
        <f>SUMIF($C:$C,"=" &amp; Q311,$O:$O) / COUNTIF($C:$C,"=" &amp; Q311)</f>
        <v>47.75</v>
      </c>
      <c r="S311" s="265">
        <f ca="1">SUMIF(INDIRECT("'RawData(" &amp; S$305 &amp; ")'!$C:$C"),"=" &amp; $Q311,INDIRECT("'RawData(" &amp; S$305 &amp; ")'!$O:$O")) / COUNTIF(INDIRECT("'RawData(" &amp; S$305 &amp; ")'!$C:$C"),"=" &amp; $Q311)</f>
        <v>49.714285714285715</v>
      </c>
      <c r="T311" s="265">
        <f ca="1">SUMIF(INDIRECT("'RawData(" &amp; T$305 &amp; ")'!$C:$C"),"=" &amp; $Q311,INDIRECT("'RawData(" &amp; T$305 &amp; ")'!$O:$O")) / COUNTIF(INDIRECT("'RawData(" &amp; T$305 &amp; ")'!$C:$C"),"=" &amp; $Q311)</f>
        <v>48.153846153846153</v>
      </c>
      <c r="U311" s="265">
        <f ca="1">SUMIF(INDIRECT("'RawData(" &amp; U$305 &amp; ")'!$C:$C"),"=" &amp; $Q311,INDIRECT("'RawData(" &amp; U$305 &amp; ")'!$O:$O")) / COUNTIF(INDIRECT("'RawData(" &amp; U$305 &amp; ")'!$C:$C"),"=" &amp; $Q311)</f>
        <v>49</v>
      </c>
      <c r="V311" s="265">
        <f ca="1">SUMIF(INDIRECT("'RawData(" &amp; V$305 &amp; ")'!$C:$C"),"=" &amp; $Q311,INDIRECT("'RawData(" &amp; V$305 &amp; ")'!$O:$O")) / COUNTIF(INDIRECT("'RawData(" &amp; V$305 &amp; ")'!$C:$C"),"=" &amp; $Q311)</f>
        <v>47.5</v>
      </c>
      <c r="W311" s="265">
        <f ca="1">SUMIF(INDIRECT("'RawData(" &amp; W$305 &amp; ")'!$C:$C"),"=" &amp; $Q311,INDIRECT("'RawData(" &amp; W$305 &amp; ")'!$O:$O")) / COUNTIF(INDIRECT("'RawData(" &amp; W$305 &amp; ")'!$C:$C"),"=" &amp; $Q311)</f>
        <v>50.25</v>
      </c>
      <c r="X311" s="265">
        <f ca="1">SUMIF(INDIRECT("'RawData(" &amp; X$305 &amp; ")'!$C:$C"),"=" &amp; $Q311,INDIRECT("'RawData(" &amp; X$305 &amp; ")'!$O:$O")) / COUNTIF(INDIRECT("'RawData(" &amp; X$305 &amp; ")'!$C:$C"),"=" &amp; $Q311)</f>
        <v>47.363636363636367</v>
      </c>
      <c r="Y311" s="265">
        <f ca="1">SUMIF(INDIRECT("'RawData(" &amp; Y$305 &amp; ")'!$C:$C"),"=" &amp; $Q311,INDIRECT("'RawData(" &amp; Y$305 &amp; ")'!$O:$O")) / COUNTIF(INDIRECT("'RawData(" &amp; Y$305 &amp; ")'!$C:$C"),"=" &amp; $Q311)</f>
        <v>47.625</v>
      </c>
      <c r="Z311" s="11"/>
      <c r="AA311" s="11"/>
      <c r="AB311" s="11"/>
      <c r="AC311" s="34"/>
      <c r="AE311" s="344"/>
      <c r="AF311" s="344"/>
    </row>
    <row r="312" spans="1:32" x14ac:dyDescent="0.2">
      <c r="A312" s="260"/>
      <c r="B312" s="265"/>
      <c r="C312" s="266"/>
      <c r="D312" s="185"/>
      <c r="E312" s="194"/>
      <c r="F312" s="194"/>
      <c r="G312" s="206"/>
      <c r="H312" s="206"/>
      <c r="I312" s="206"/>
      <c r="J312" s="206"/>
      <c r="K312" s="206"/>
      <c r="L312" s="206"/>
      <c r="M312" s="206"/>
      <c r="N312" s="206"/>
      <c r="O312" s="194"/>
      <c r="Q312" s="404">
        <v>7</v>
      </c>
      <c r="R312" s="265">
        <f>SUMIF($C:$C,"=" &amp; Q312,$O:$O) / COUNTIF($C:$C,"=" &amp; Q312)</f>
        <v>45.636363636363633</v>
      </c>
      <c r="S312" s="265">
        <f ca="1">SUMIF(INDIRECT("'RawData(" &amp; S$305 &amp; ")'!$C:$C"),"=" &amp; $Q312,INDIRECT("'RawData(" &amp; S$305 &amp; ")'!$O:$O")) / COUNTIF(INDIRECT("'RawData(" &amp; S$305 &amp; ")'!$C:$C"),"=" &amp; $Q312)</f>
        <v>45.93333333333333</v>
      </c>
      <c r="T312" s="265">
        <f ca="1">SUMIF(INDIRECT("'RawData(" &amp; T$305 &amp; ")'!$C:$C"),"=" &amp; $Q312,INDIRECT("'RawData(" &amp; T$305 &amp; ")'!$O:$O")) / COUNTIF(INDIRECT("'RawData(" &amp; T$305 &amp; ")'!$C:$C"),"=" &amp; $Q312)</f>
        <v>45</v>
      </c>
      <c r="U312" s="265">
        <f ca="1">SUMIF(INDIRECT("'RawData(" &amp; U$305 &amp; ")'!$C:$C"),"=" &amp; $Q312,INDIRECT("'RawData(" &amp; U$305 &amp; ")'!$O:$O")) / COUNTIF(INDIRECT("'RawData(" &amp; U$305 &amp; ")'!$C:$C"),"=" &amp; $Q312)</f>
        <v>48.0625</v>
      </c>
      <c r="V312" s="265">
        <f ca="1">SUMIF(INDIRECT("'RawData(" &amp; V$305 &amp; ")'!$C:$C"),"=" &amp; $Q312,INDIRECT("'RawData(" &amp; V$305 &amp; ")'!$O:$O")) / COUNTIF(INDIRECT("'RawData(" &amp; V$305 &amp; ")'!$C:$C"),"=" &amp; $Q312)</f>
        <v>47.428571428571431</v>
      </c>
      <c r="W312" s="265">
        <f ca="1">SUMIF(INDIRECT("'RawData(" &amp; W$305 &amp; ")'!$C:$C"),"=" &amp; $Q312,INDIRECT("'RawData(" &amp; W$305 &amp; ")'!$O:$O")) / COUNTIF(INDIRECT("'RawData(" &amp; W$305 &amp; ")'!$C:$C"),"=" &amp; $Q312)</f>
        <v>48.666666666666664</v>
      </c>
      <c r="X312" s="265">
        <f ca="1">SUMIF(INDIRECT("'RawData(" &amp; X$305 &amp; ")'!$C:$C"),"=" &amp; $Q312,INDIRECT("'RawData(" &amp; X$305 &amp; ")'!$O:$O")) / COUNTIF(INDIRECT("'RawData(" &amp; X$305 &amp; ")'!$C:$C"),"=" &amp; $Q312)</f>
        <v>47.916666666666664</v>
      </c>
      <c r="Y312" s="265">
        <f ca="1">SUMIF(INDIRECT("'RawData(" &amp; Y$305 &amp; ")'!$C:$C"),"=" &amp; $Q312,INDIRECT("'RawData(" &amp; Y$305 &amp; ")'!$O:$O")) / COUNTIF(INDIRECT("'RawData(" &amp; Y$305 &amp; ")'!$C:$C"),"=" &amp; $Q312)</f>
        <v>48.625</v>
      </c>
      <c r="Z312" s="11"/>
      <c r="AA312" s="11"/>
      <c r="AB312" s="11"/>
      <c r="AC312" s="34"/>
      <c r="AE312" s="344"/>
      <c r="AF312" s="344"/>
    </row>
    <row r="313" spans="1:32" x14ac:dyDescent="0.2">
      <c r="A313" s="260"/>
      <c r="B313" s="265"/>
      <c r="C313" s="266"/>
      <c r="D313" s="185"/>
      <c r="E313" s="194"/>
      <c r="F313" s="194"/>
      <c r="G313" s="194"/>
      <c r="H313" s="194"/>
      <c r="I313" s="194"/>
      <c r="J313" s="194"/>
      <c r="K313" s="194"/>
      <c r="L313" s="194"/>
      <c r="M313" s="194"/>
      <c r="N313" s="194"/>
      <c r="O313" s="194"/>
      <c r="Q313" s="404">
        <v>8</v>
      </c>
      <c r="R313" s="265">
        <f>SUMIF($C:$C,"=" &amp; Q313,$O:$O) / COUNTIF($C:$C,"=" &amp; Q313)</f>
        <v>47.545454545454547</v>
      </c>
      <c r="S313" s="265">
        <f ca="1">SUMIF(INDIRECT("'RawData(" &amp; S$305 &amp; ")'!$C:$C"),"=" &amp; $Q313,INDIRECT("'RawData(" &amp; S$305 &amp; ")'!$O:$O")) / COUNTIF(INDIRECT("'RawData(" &amp; S$305 &amp; ")'!$C:$C"),"=" &amp; $Q313)</f>
        <v>47.058823529411768</v>
      </c>
      <c r="T313" s="265">
        <f ca="1">SUMIF(INDIRECT("'RawData(" &amp; T$305 &amp; ")'!$C:$C"),"=" &amp; $Q313,INDIRECT("'RawData(" &amp; T$305 &amp; ")'!$O:$O")) / COUNTIF(INDIRECT("'RawData(" &amp; T$305 &amp; ")'!$C:$C"),"=" &amp; $Q313)</f>
        <v>46.416666666666664</v>
      </c>
      <c r="U313" s="265">
        <f ca="1">SUMIF(INDIRECT("'RawData(" &amp; U$305 &amp; ")'!$C:$C"),"=" &amp; $Q313,INDIRECT("'RawData(" &amp; U$305 &amp; ")'!$O:$O")) / COUNTIF(INDIRECT("'RawData(" &amp; U$305 &amp; ")'!$C:$C"),"=" &amp; $Q313)</f>
        <v>46.07692307692308</v>
      </c>
      <c r="V313" s="265">
        <f ca="1">SUMIF(INDIRECT("'RawData(" &amp; V$305 &amp; ")'!$C:$C"),"=" &amp; $Q313,INDIRECT("'RawData(" &amp; V$305 &amp; ")'!$O:$O")) / COUNTIF(INDIRECT("'RawData(" &amp; V$305 &amp; ")'!$C:$C"),"=" &amp; $Q313)</f>
        <v>46.444444444444443</v>
      </c>
      <c r="W313" s="265">
        <f ca="1">SUMIF(INDIRECT("'RawData(" &amp; W$305 &amp; ")'!$C:$C"),"=" &amp; $Q313,INDIRECT("'RawData(" &amp; W$305 &amp; ")'!$O:$O")) / COUNTIF(INDIRECT("'RawData(" &amp; W$305 &amp; ")'!$C:$C"),"=" &amp; $Q313)</f>
        <v>46.444444444444443</v>
      </c>
      <c r="X313" s="265">
        <f ca="1">SUMIF(INDIRECT("'RawData(" &amp; X$305 &amp; ")'!$C:$C"),"=" &amp; $Q313,INDIRECT("'RawData(" &amp; X$305 &amp; ")'!$O:$O")) / COUNTIF(INDIRECT("'RawData(" &amp; X$305 &amp; ")'!$C:$C"),"=" &amp; $Q313)</f>
        <v>49.666666666666664</v>
      </c>
      <c r="Y313" s="265">
        <f ca="1">SUMIF(INDIRECT("'RawData(" &amp; Y$305 &amp; ")'!$C:$C"),"=" &amp; $Q313,INDIRECT("'RawData(" &amp; Y$305 &amp; ")'!$O:$O")) / COUNTIF(INDIRECT("'RawData(" &amp; Y$305 &amp; ")'!$C:$C"),"=" &amp; $Q313)</f>
        <v>47.235294117647058</v>
      </c>
      <c r="Z313" s="11"/>
      <c r="AA313" s="11"/>
      <c r="AB313" s="11"/>
      <c r="AC313" s="34"/>
      <c r="AE313" s="344"/>
      <c r="AF313" s="344"/>
    </row>
    <row r="314" spans="1:32" x14ac:dyDescent="0.2">
      <c r="A314" s="260"/>
      <c r="B314" s="265"/>
      <c r="C314" s="266"/>
      <c r="D314" s="185"/>
      <c r="E314" s="194"/>
      <c r="F314" s="194"/>
      <c r="G314" s="194"/>
      <c r="H314" s="194"/>
      <c r="I314" s="194"/>
      <c r="J314" s="194"/>
      <c r="K314" s="194"/>
      <c r="L314" s="194"/>
      <c r="M314" s="194"/>
      <c r="N314" s="194"/>
      <c r="O314" s="194"/>
      <c r="Q314" s="404">
        <v>9</v>
      </c>
      <c r="R314" s="265">
        <f>SUMIF($C:$C,"=" &amp; Q314,$O:$O) / COUNTIF($C:$C,"=" &amp; Q314)</f>
        <v>41</v>
      </c>
      <c r="S314" s="265">
        <f ca="1">SUMIF(INDIRECT("'RawData(" &amp; S$305 &amp; ")'!$C:$C"),"=" &amp; $Q314,INDIRECT("'RawData(" &amp; S$305 &amp; ")'!$O:$O")) / COUNTIF(INDIRECT("'RawData(" &amp; S$305 &amp; ")'!$C:$C"),"=" &amp; $Q314)</f>
        <v>46.571428571428569</v>
      </c>
      <c r="T314" s="265">
        <f ca="1">SUMIF(INDIRECT("'RawData(" &amp; T$305 &amp; ")'!$C:$C"),"=" &amp; $Q314,INDIRECT("'RawData(" &amp; T$305 &amp; ")'!$O:$O")) / COUNTIF(INDIRECT("'RawData(" &amp; T$305 &amp; ")'!$C:$C"),"=" &amp; $Q314)</f>
        <v>46.5</v>
      </c>
      <c r="U314" s="265">
        <f ca="1">SUMIF(INDIRECT("'RawData(" &amp; U$305 &amp; ")'!$C:$C"),"=" &amp; $Q314,INDIRECT("'RawData(" &amp; U$305 &amp; ")'!$O:$O")) / COUNTIF(INDIRECT("'RawData(" &amp; U$305 &amp; ")'!$C:$C"),"=" &amp; $Q314)</f>
        <v>47.428571428571431</v>
      </c>
      <c r="V314" s="265">
        <f ca="1">SUMIF(INDIRECT("'RawData(" &amp; V$305 &amp; ")'!$C:$C"),"=" &amp; $Q314,INDIRECT("'RawData(" &amp; V$305 &amp; ")'!$O:$O")) / COUNTIF(INDIRECT("'RawData(" &amp; V$305 &amp; ")'!$C:$C"),"=" &amp; $Q314)</f>
        <v>46.769230769230766</v>
      </c>
      <c r="W314" s="265">
        <f ca="1">SUMIF(INDIRECT("'RawData(" &amp; W$305 &amp; ")'!$C:$C"),"=" &amp; $Q314,INDIRECT("'RawData(" &amp; W$305 &amp; ")'!$O:$O")) / COUNTIF(INDIRECT("'RawData(" &amp; W$305 &amp; ")'!$C:$C"),"=" &amp; $Q314)</f>
        <v>45.555555555555557</v>
      </c>
      <c r="X314" s="265">
        <f ca="1">SUMIF(INDIRECT("'RawData(" &amp; X$305 &amp; ")'!$C:$C"),"=" &amp; $Q314,INDIRECT("'RawData(" &amp; X$305 &amp; ")'!$O:$O")) / COUNTIF(INDIRECT("'RawData(" &amp; X$305 &amp; ")'!$C:$C"),"=" &amp; $Q314)</f>
        <v>48.1</v>
      </c>
      <c r="Y314" s="265">
        <f ca="1">SUMIF(INDIRECT("'RawData(" &amp; Y$305 &amp; ")'!$C:$C"),"=" &amp; $Q314,INDIRECT("'RawData(" &amp; Y$305 &amp; ")'!$O:$O")) / COUNTIF(INDIRECT("'RawData(" &amp; Y$305 &amp; ")'!$C:$C"),"=" &amp; $Q314)</f>
        <v>47.647058823529413</v>
      </c>
      <c r="Z314" s="11"/>
      <c r="AA314" s="11"/>
      <c r="AB314" s="11"/>
      <c r="AC314" s="34"/>
      <c r="AE314" s="344"/>
      <c r="AF314" s="344"/>
    </row>
    <row r="315" spans="1:32" x14ac:dyDescent="0.2">
      <c r="A315" s="260"/>
      <c r="B315" s="265"/>
      <c r="C315" s="266"/>
      <c r="D315" s="185"/>
      <c r="E315" s="194"/>
      <c r="F315" s="194"/>
      <c r="G315" s="194"/>
      <c r="H315" s="194"/>
      <c r="I315" s="194"/>
      <c r="J315" s="194"/>
      <c r="K315" s="194"/>
      <c r="L315" s="194"/>
      <c r="M315" s="194"/>
      <c r="N315" s="194"/>
      <c r="O315" s="194"/>
      <c r="Q315" s="404">
        <v>10</v>
      </c>
      <c r="R315" s="265" t="e">
        <f>SUMIF($C:$C,"=" &amp; Q315,$O:$O) / COUNTIF($C:$C,"=" &amp; Q315)</f>
        <v>#DIV/0!</v>
      </c>
      <c r="S315" s="265">
        <f ca="1">SUMIF(INDIRECT("'RawData(" &amp; S$305 &amp; ")'!$C:$C"),"=" &amp; $Q315,INDIRECT("'RawData(" &amp; S$305 &amp; ")'!$O:$O")) / COUNTIF(INDIRECT("'RawData(" &amp; S$305 &amp; ")'!$C:$C"),"=" &amp; $Q315)</f>
        <v>46</v>
      </c>
      <c r="T315" s="265">
        <f ca="1">SUMIF(INDIRECT("'RawData(" &amp; T$305 &amp; ")'!$C:$C"),"=" &amp; $Q315,INDIRECT("'RawData(" &amp; T$305 &amp; ")'!$O:$O")) / COUNTIF(INDIRECT("'RawData(" &amp; T$305 &amp; ")'!$C:$C"),"=" &amp; $Q315)</f>
        <v>45.583333333333336</v>
      </c>
      <c r="U315" s="265">
        <f ca="1">SUMIF(INDIRECT("'RawData(" &amp; U$305 &amp; ")'!$C:$C"),"=" &amp; $Q315,INDIRECT("'RawData(" &amp; U$305 &amp; ")'!$O:$O")) / COUNTIF(INDIRECT("'RawData(" &amp; U$305 &amp; ")'!$C:$C"),"=" &amp; $Q315)</f>
        <v>46.352941176470587</v>
      </c>
      <c r="V315" s="265">
        <f ca="1">SUMIF(INDIRECT("'RawData(" &amp; V$305 &amp; ")'!$C:$C"),"=" &amp; $Q315,INDIRECT("'RawData(" &amp; V$305 &amp; ")'!$O:$O")) / COUNTIF(INDIRECT("'RawData(" &amp; V$305 &amp; ")'!$C:$C"),"=" &amp; $Q315)</f>
        <v>44.384615384615387</v>
      </c>
      <c r="W315" s="265">
        <f ca="1">SUMIF(INDIRECT("'RawData(" &amp; W$305 &amp; ")'!$C:$C"),"=" &amp; $Q315,INDIRECT("'RawData(" &amp; W$305 &amp; ")'!$O:$O")) / COUNTIF(INDIRECT("'RawData(" &amp; W$305 &amp; ")'!$C:$C"),"=" &amp; $Q315)</f>
        <v>47.6</v>
      </c>
      <c r="X315" s="265">
        <f ca="1">SUMIF(INDIRECT("'RawData(" &amp; X$305 &amp; ")'!$C:$C"),"=" &amp; $Q315,INDIRECT("'RawData(" &amp; X$305 &amp; ")'!$O:$O")) / COUNTIF(INDIRECT("'RawData(" &amp; X$305 &amp; ")'!$C:$C"),"=" &amp; $Q315)</f>
        <v>46.6</v>
      </c>
      <c r="Y315" s="265">
        <f ca="1">SUMIF(INDIRECT("'RawData(" &amp; Y$305 &amp; ")'!$C:$C"),"=" &amp; $Q315,INDIRECT("'RawData(" &amp; Y$305 &amp; ")'!$O:$O")) / COUNTIF(INDIRECT("'RawData(" &amp; Y$305 &amp; ")'!$C:$C"),"=" &amp; $Q315)</f>
        <v>46.733333333333334</v>
      </c>
      <c r="Z315" s="11"/>
      <c r="AA315" s="11"/>
      <c r="AB315" s="11"/>
      <c r="AC315" s="34"/>
      <c r="AE315" s="344"/>
      <c r="AF315" s="344"/>
    </row>
    <row r="316" spans="1:32" x14ac:dyDescent="0.2">
      <c r="A316" s="261"/>
      <c r="B316" s="265"/>
      <c r="C316" s="266"/>
      <c r="D316" s="185"/>
      <c r="E316" s="194"/>
      <c r="F316" s="194"/>
      <c r="G316" s="194"/>
      <c r="H316" s="194"/>
      <c r="I316" s="194"/>
      <c r="J316" s="194"/>
      <c r="K316" s="194"/>
      <c r="L316" s="194"/>
      <c r="M316" s="194"/>
      <c r="N316" s="194"/>
      <c r="O316" s="194"/>
      <c r="Q316" s="404">
        <v>11</v>
      </c>
      <c r="R316" s="265" t="e">
        <f>SUMIF($C:$C,"=" &amp; Q316,$O:$O) / COUNTIF($C:$C,"=" &amp; Q316)</f>
        <v>#DIV/0!</v>
      </c>
      <c r="S316" s="265">
        <f ca="1">SUMIF(INDIRECT("'RawData(" &amp; S$305 &amp; ")'!$C:$C"),"=" &amp; $Q316,INDIRECT("'RawData(" &amp; S$305 &amp; ")'!$O:$O")) / COUNTIF(INDIRECT("'RawData(" &amp; S$305 &amp; ")'!$C:$C"),"=" &amp; $Q316)</f>
        <v>46.25</v>
      </c>
      <c r="T316" s="265">
        <f ca="1">SUMIF(INDIRECT("'RawData(" &amp; T$305 &amp; ")'!$C:$C"),"=" &amp; $Q316,INDIRECT("'RawData(" &amp; T$305 &amp; ")'!$O:$O")) / COUNTIF(INDIRECT("'RawData(" &amp; T$305 &amp; ")'!$C:$C"),"=" &amp; $Q316)</f>
        <v>46.785714285714285</v>
      </c>
      <c r="U316" s="265">
        <f ca="1">SUMIF(INDIRECT("'RawData(" &amp; U$305 &amp; ")'!$C:$C"),"=" &amp; $Q316,INDIRECT("'RawData(" &amp; U$305 &amp; ")'!$O:$O")) / COUNTIF(INDIRECT("'RawData(" &amp; U$305 &amp; ")'!$C:$C"),"=" &amp; $Q316)</f>
        <v>47.53846153846154</v>
      </c>
      <c r="V316" s="265">
        <f ca="1">SUMIF(INDIRECT("'RawData(" &amp; V$305 &amp; ")'!$C:$C"),"=" &amp; $Q316,INDIRECT("'RawData(" &amp; V$305 &amp; ")'!$O:$O")) / COUNTIF(INDIRECT("'RawData(" &amp; V$305 &amp; ")'!$C:$C"),"=" &amp; $Q316)</f>
        <v>47.363636363636367</v>
      </c>
      <c r="W316" s="265">
        <f ca="1">SUMIF(INDIRECT("'RawData(" &amp; W$305 &amp; ")'!$C:$C"),"=" &amp; $Q316,INDIRECT("'RawData(" &amp; W$305 &amp; ")'!$O:$O")) / COUNTIF(INDIRECT("'RawData(" &amp; W$305 &amp; ")'!$C:$C"),"=" &amp; $Q316)</f>
        <v>44.75</v>
      </c>
      <c r="X316" s="265">
        <f ca="1">SUMIF(INDIRECT("'RawData(" &amp; X$305 &amp; ")'!$C:$C"),"=" &amp; $Q316,INDIRECT("'RawData(" &amp; X$305 &amp; ")'!$O:$O")) / COUNTIF(INDIRECT("'RawData(" &amp; X$305 &amp; ")'!$C:$C"),"=" &amp; $Q316)</f>
        <v>46.166666666666664</v>
      </c>
      <c r="Y316" s="265">
        <f ca="1">SUMIF(INDIRECT("'RawData(" &amp; Y$305 &amp; ")'!$C:$C"),"=" &amp; $Q316,INDIRECT("'RawData(" &amp; Y$305 &amp; ")'!$O:$O")) / COUNTIF(INDIRECT("'RawData(" &amp; Y$305 &amp; ")'!$C:$C"),"=" &amp; $Q316)</f>
        <v>46.92307692307692</v>
      </c>
      <c r="Z316" s="11"/>
      <c r="AA316" s="11"/>
      <c r="AB316" s="11"/>
      <c r="AC316" s="34"/>
      <c r="AE316" s="344"/>
      <c r="AF316" s="344"/>
    </row>
    <row r="317" spans="1:32" x14ac:dyDescent="0.2">
      <c r="A317" s="277"/>
      <c r="B317" s="265"/>
      <c r="D317" s="185"/>
      <c r="E317" s="194"/>
      <c r="F317" s="194"/>
      <c r="G317" s="194"/>
      <c r="H317" s="194"/>
      <c r="I317" s="194"/>
      <c r="J317" s="194"/>
      <c r="K317" s="194"/>
      <c r="L317" s="194"/>
      <c r="M317" s="194"/>
      <c r="N317" s="194"/>
      <c r="O317" s="194"/>
      <c r="Q317" s="404">
        <v>12</v>
      </c>
      <c r="R317" s="265" t="e">
        <f>SUMIF($C:$C,"=" &amp; Q317,$O:$O) / COUNTIF($C:$C,"=" &amp; Q317)</f>
        <v>#DIV/0!</v>
      </c>
      <c r="S317" s="265">
        <f ca="1">SUMIF(INDIRECT("'RawData(" &amp; S$305 &amp; ")'!$C:$C"),"=" &amp; $Q317,INDIRECT("'RawData(" &amp; S$305 &amp; ")'!$O:$O")) / COUNTIF(INDIRECT("'RawData(" &amp; S$305 &amp; ")'!$C:$C"),"=" &amp; $Q317)</f>
        <v>47.875</v>
      </c>
      <c r="T317" s="265">
        <f ca="1">SUMIF(INDIRECT("'RawData(" &amp; T$305 &amp; ")'!$C:$C"),"=" &amp; $Q317,INDIRECT("'RawData(" &amp; T$305 &amp; ")'!$O:$O")) / COUNTIF(INDIRECT("'RawData(" &amp; T$305 &amp; ")'!$C:$C"),"=" &amp; $Q317)</f>
        <v>43.545454545454547</v>
      </c>
      <c r="U317" s="265">
        <f ca="1">SUMIF(INDIRECT("'RawData(" &amp; U$305 &amp; ")'!$C:$C"),"=" &amp; $Q317,INDIRECT("'RawData(" &amp; U$305 &amp; ")'!$O:$O")) / COUNTIF(INDIRECT("'RawData(" &amp; U$305 &amp; ")'!$C:$C"),"=" &amp; $Q317)</f>
        <v>48</v>
      </c>
      <c r="V317" s="265">
        <f ca="1">SUMIF(INDIRECT("'RawData(" &amp; V$305 &amp; ")'!$C:$C"),"=" &amp; $Q317,INDIRECT("'RawData(" &amp; V$305 &amp; ")'!$O:$O")) / COUNTIF(INDIRECT("'RawData(" &amp; V$305 &amp; ")'!$C:$C"),"=" &amp; $Q317)</f>
        <v>43.454545454545453</v>
      </c>
      <c r="W317" s="265">
        <f ca="1">SUMIF(INDIRECT("'RawData(" &amp; W$305 &amp; ")'!$C:$C"),"=" &amp; $Q317,INDIRECT("'RawData(" &amp; W$305 &amp; ")'!$O:$O")) / COUNTIF(INDIRECT("'RawData(" &amp; W$305 &amp; ")'!$C:$C"),"=" &amp; $Q317)</f>
        <v>47.545454545454547</v>
      </c>
      <c r="X317" s="265">
        <f ca="1">SUMIF(INDIRECT("'RawData(" &amp; X$305 &amp; ")'!$C:$C"),"=" &amp; $Q317,INDIRECT("'RawData(" &amp; X$305 &amp; ")'!$O:$O")) / COUNTIF(INDIRECT("'RawData(" &amp; X$305 &amp; ")'!$C:$C"),"=" &amp; $Q317)</f>
        <v>47.6</v>
      </c>
      <c r="Y317" s="265">
        <f ca="1">SUMIF(INDIRECT("'RawData(" &amp; Y$305 &amp; ")'!$C:$C"),"=" &amp; $Q317,INDIRECT("'RawData(" &amp; Y$305 &amp; ")'!$O:$O")) / COUNTIF(INDIRECT("'RawData(" &amp; Y$305 &amp; ")'!$C:$C"),"=" &amp; $Q317)</f>
        <v>47.666666666666664</v>
      </c>
      <c r="Z317" s="11"/>
      <c r="AA317" s="11"/>
      <c r="AB317" s="11"/>
      <c r="AC317" s="34"/>
      <c r="AE317" s="344"/>
      <c r="AF317" s="344"/>
    </row>
    <row r="318" spans="1:32" x14ac:dyDescent="0.2">
      <c r="A318" s="278"/>
      <c r="B318" s="265"/>
      <c r="D318" s="185"/>
      <c r="E318" s="194"/>
      <c r="F318" s="194"/>
      <c r="G318" s="194"/>
      <c r="H318" s="194"/>
      <c r="I318" s="194"/>
      <c r="J318" s="194"/>
      <c r="K318" s="194"/>
      <c r="L318" s="194"/>
      <c r="M318" s="194"/>
      <c r="N318" s="194"/>
      <c r="O318" s="194"/>
      <c r="Q318" s="404">
        <v>13</v>
      </c>
      <c r="R318" s="265" t="e">
        <f>SUMIF($C:$C,"=" &amp; Q318,$O:$O) / COUNTIF($C:$C,"=" &amp; Q318)</f>
        <v>#DIV/0!</v>
      </c>
      <c r="S318" s="265">
        <f ca="1">SUMIF(INDIRECT("'RawData(" &amp; S$305 &amp; ")'!$C:$C"),"=" &amp; $Q318,INDIRECT("'RawData(" &amp; S$305 &amp; ")'!$O:$O")) / COUNTIF(INDIRECT("'RawData(" &amp; S$305 &amp; ")'!$C:$C"),"=" &amp; $Q318)</f>
        <v>44.333333333333336</v>
      </c>
      <c r="T318" s="265">
        <f ca="1">SUMIF(INDIRECT("'RawData(" &amp; T$305 &amp; ")'!$C:$C"),"=" &amp; $Q318,INDIRECT("'RawData(" &amp; T$305 &amp; ")'!$O:$O")) / COUNTIF(INDIRECT("'RawData(" &amp; T$305 &amp; ")'!$C:$C"),"=" &amp; $Q318)</f>
        <v>48.230769230769234</v>
      </c>
      <c r="U318" s="265">
        <f ca="1">SUMIF(INDIRECT("'RawData(" &amp; U$305 &amp; ")'!$C:$C"),"=" &amp; $Q318,INDIRECT("'RawData(" &amp; U$305 &amp; ")'!$O:$O")) / COUNTIF(INDIRECT("'RawData(" &amp; U$305 &amp; ")'!$C:$C"),"=" &amp; $Q318)</f>
        <v>47.75</v>
      </c>
      <c r="V318" s="265">
        <f ca="1">SUMIF(INDIRECT("'RawData(" &amp; V$305 &amp; ")'!$C:$C"),"=" &amp; $Q318,INDIRECT("'RawData(" &amp; V$305 &amp; ")'!$O:$O")) / COUNTIF(INDIRECT("'RawData(" &amp; V$305 &amp; ")'!$C:$C"),"=" &amp; $Q318)</f>
        <v>47.533333333333331</v>
      </c>
      <c r="W318" s="265">
        <f ca="1">SUMIF(INDIRECT("'RawData(" &amp; W$305 &amp; ")'!$C:$C"),"=" &amp; $Q318,INDIRECT("'RawData(" &amp; W$305 &amp; ")'!$O:$O")) / COUNTIF(INDIRECT("'RawData(" &amp; W$305 &amp; ")'!$C:$C"),"=" &amp; $Q318)</f>
        <v>47.888888888888886</v>
      </c>
      <c r="X318" s="265">
        <f ca="1">SUMIF(INDIRECT("'RawData(" &amp; X$305 &amp; ")'!$C:$C"),"=" &amp; $Q318,INDIRECT("'RawData(" &amp; X$305 &amp; ")'!$O:$O")) / COUNTIF(INDIRECT("'RawData(" &amp; X$305 &amp; ")'!$C:$C"),"=" &amp; $Q318)</f>
        <v>47.625</v>
      </c>
      <c r="Y318" s="265">
        <f ca="1">SUMIF(INDIRECT("'RawData(" &amp; Y$305 &amp; ")'!$C:$C"),"=" &amp; $Q318,INDIRECT("'RawData(" &amp; Y$305 &amp; ")'!$O:$O")) / COUNTIF(INDIRECT("'RawData(" &amp; Y$305 &amp; ")'!$C:$C"),"=" &amp; $Q318)</f>
        <v>47.928571428571431</v>
      </c>
      <c r="Z318" s="11"/>
      <c r="AA318" s="11"/>
      <c r="AB318" s="11"/>
      <c r="AC318" s="34"/>
      <c r="AE318" s="344"/>
      <c r="AF318" s="344"/>
    </row>
    <row r="319" spans="1:32" x14ac:dyDescent="0.2">
      <c r="A319" s="278"/>
      <c r="B319" s="265"/>
      <c r="D319" s="185"/>
      <c r="E319" s="194"/>
      <c r="F319" s="194"/>
      <c r="G319" s="194"/>
      <c r="H319" s="194"/>
      <c r="I319" s="194"/>
      <c r="J319" s="194"/>
      <c r="K319" s="194"/>
      <c r="L319" s="194"/>
      <c r="M319" s="194"/>
      <c r="N319" s="194"/>
      <c r="O319" s="194"/>
      <c r="Q319" s="404">
        <v>14</v>
      </c>
      <c r="R319" s="265" t="e">
        <f>SUMIF($C:$C,"=" &amp; Q319,$O:$O) / COUNTIF($C:$C,"=" &amp; Q319)</f>
        <v>#DIV/0!</v>
      </c>
      <c r="S319" s="265">
        <f ca="1">SUMIF(INDIRECT("'RawData(" &amp; S$305 &amp; ")'!$C:$C"),"=" &amp; $Q319,INDIRECT("'RawData(" &amp; S$305 &amp; ")'!$O:$O")) / COUNTIF(INDIRECT("'RawData(" &amp; S$305 &amp; ")'!$C:$C"),"=" &amp; $Q319)</f>
        <v>45.2</v>
      </c>
      <c r="T319" s="265">
        <f ca="1">SUMIF(INDIRECT("'RawData(" &amp; T$305 &amp; ")'!$C:$C"),"=" &amp; $Q319,INDIRECT("'RawData(" &amp; T$305 &amp; ")'!$O:$O")) / COUNTIF(INDIRECT("'RawData(" &amp; T$305 &amp; ")'!$C:$C"),"=" &amp; $Q319)</f>
        <v>48.142857142857146</v>
      </c>
      <c r="U319" s="265">
        <f ca="1">SUMIF(INDIRECT("'RawData(" &amp; U$305 &amp; ")'!$C:$C"),"=" &amp; $Q319,INDIRECT("'RawData(" &amp; U$305 &amp; ")'!$O:$O")) / COUNTIF(INDIRECT("'RawData(" &amp; U$305 &amp; ")'!$C:$C"),"=" &amp; $Q319)</f>
        <v>46.81818181818182</v>
      </c>
      <c r="V319" s="265">
        <f ca="1">SUMIF(INDIRECT("'RawData(" &amp; V$305 &amp; ")'!$C:$C"),"=" &amp; $Q319,INDIRECT("'RawData(" &amp; V$305 &amp; ")'!$O:$O")) / COUNTIF(INDIRECT("'RawData(" &amp; V$305 &amp; ")'!$C:$C"),"=" &amp; $Q319)</f>
        <v>47.0625</v>
      </c>
      <c r="W319" s="265">
        <f ca="1">SUMIF(INDIRECT("'RawData(" &amp; W$305 &amp; ")'!$C:$C"),"=" &amp; $Q319,INDIRECT("'RawData(" &amp; W$305 &amp; ")'!$O:$O")) / COUNTIF(INDIRECT("'RawData(" &amp; W$305 &amp; ")'!$C:$C"),"=" &amp; $Q319)</f>
        <v>49</v>
      </c>
      <c r="X319" s="265">
        <f ca="1">SUMIF(INDIRECT("'RawData(" &amp; X$305 &amp; ")'!$C:$C"),"=" &amp; $Q319,INDIRECT("'RawData(" &amp; X$305 &amp; ")'!$O:$O")) / COUNTIF(INDIRECT("'RawData(" &amp; X$305 &amp; ")'!$C:$C"),"=" &amp; $Q319)</f>
        <v>48.6</v>
      </c>
      <c r="Y319" s="265">
        <f ca="1">SUMIF(INDIRECT("'RawData(" &amp; Y$305 &amp; ")'!$C:$C"),"=" &amp; $Q319,INDIRECT("'RawData(" &amp; Y$305 &amp; ")'!$O:$O")) / COUNTIF(INDIRECT("'RawData(" &amp; Y$305 &amp; ")'!$C:$C"),"=" &amp; $Q319)</f>
        <v>51.5</v>
      </c>
      <c r="Z319" s="11"/>
      <c r="AA319" s="11"/>
      <c r="AB319" s="11"/>
      <c r="AC319" s="34"/>
      <c r="AE319" s="344"/>
      <c r="AF319" s="344"/>
    </row>
    <row r="320" spans="1:32" x14ac:dyDescent="0.2">
      <c r="A320" s="278"/>
      <c r="B320" s="265"/>
      <c r="D320" s="185"/>
      <c r="E320" s="194"/>
      <c r="F320" s="194"/>
      <c r="G320" s="194"/>
      <c r="H320" s="194"/>
      <c r="I320" s="194"/>
      <c r="J320" s="194"/>
      <c r="K320" s="194"/>
      <c r="L320" s="194"/>
      <c r="M320" s="194"/>
      <c r="N320" s="194"/>
      <c r="O320" s="194"/>
      <c r="Q320" s="404">
        <v>15</v>
      </c>
      <c r="R320" s="265" t="e">
        <f>SUMIF($C:$C,"=" &amp; Q320,$O:$O) / COUNTIF($C:$C,"=" &amp; Q320)</f>
        <v>#DIV/0!</v>
      </c>
      <c r="S320" s="265">
        <f ca="1">SUMIF(INDIRECT("'RawData(" &amp; S$305 &amp; ")'!$C:$C"),"=" &amp; $Q320,INDIRECT("'RawData(" &amp; S$305 &amp; ")'!$O:$O")) / COUNTIF(INDIRECT("'RawData(" &amp; S$305 &amp; ")'!$C:$C"),"=" &amp; $Q320)</f>
        <v>45</v>
      </c>
      <c r="T320" s="265">
        <f ca="1">SUMIF(INDIRECT("'RawData(" &amp; T$305 &amp; ")'!$C:$C"),"=" &amp; $Q320,INDIRECT("'RawData(" &amp; T$305 &amp; ")'!$O:$O")) / COUNTIF(INDIRECT("'RawData(" &amp; T$305 &amp; ")'!$C:$C"),"=" &amp; $Q320)</f>
        <v>44.5625</v>
      </c>
      <c r="U320" s="265">
        <f ca="1">SUMIF(INDIRECT("'RawData(" &amp; U$305 &amp; ")'!$C:$C"),"=" &amp; $Q320,INDIRECT("'RawData(" &amp; U$305 &amp; ")'!$O:$O")) / COUNTIF(INDIRECT("'RawData(" &amp; U$305 &amp; ")'!$C:$C"),"=" &amp; $Q320)</f>
        <v>45.6</v>
      </c>
      <c r="V320" s="265">
        <f ca="1">SUMIF(INDIRECT("'RawData(" &amp; V$305 &amp; ")'!$C:$C"),"=" &amp; $Q320,INDIRECT("'RawData(" &amp; V$305 &amp; ")'!$O:$O")) / COUNTIF(INDIRECT("'RawData(" &amp; V$305 &amp; ")'!$C:$C"),"=" &amp; $Q320)</f>
        <v>47.666666666666664</v>
      </c>
      <c r="W320" s="265">
        <f ca="1">SUMIF(INDIRECT("'RawData(" &amp; W$305 &amp; ")'!$C:$C"),"=" &amp; $Q320,INDIRECT("'RawData(" &amp; W$305 &amp; ")'!$O:$O")) / COUNTIF(INDIRECT("'RawData(" &amp; W$305 &amp; ")'!$C:$C"),"=" &amp; $Q320)</f>
        <v>46.125</v>
      </c>
      <c r="X320" s="265" t="e">
        <f ca="1">SUMIF(INDIRECT("'RawData(" &amp; X$305 &amp; ")'!$C:$C"),"=" &amp; $Q320,INDIRECT("'RawData(" &amp; X$305 &amp; ")'!$O:$O")) / COUNTIF(INDIRECT("'RawData(" &amp; X$305 &amp; ")'!$C:$C"),"=" &amp; $Q320)</f>
        <v>#DIV/0!</v>
      </c>
      <c r="Y320" s="265">
        <f ca="1">SUMIF(INDIRECT("'RawData(" &amp; Y$305 &amp; ")'!$C:$C"),"=" &amp; $Q320,INDIRECT("'RawData(" &amp; Y$305 &amp; ")'!$O:$O")) / COUNTIF(INDIRECT("'RawData(" &amp; Y$305 &amp; ")'!$C:$C"),"=" &amp; $Q320)</f>
        <v>48.230769230769234</v>
      </c>
      <c r="Z320" s="11"/>
      <c r="AA320" s="11"/>
      <c r="AB320" s="11"/>
      <c r="AC320" s="34"/>
      <c r="AE320" s="344"/>
      <c r="AF320" s="344"/>
    </row>
    <row r="321" spans="1:32" x14ac:dyDescent="0.2">
      <c r="A321" s="278"/>
      <c r="B321" s="265"/>
      <c r="D321" s="185"/>
      <c r="E321" s="194"/>
      <c r="F321" s="194"/>
      <c r="G321" s="194"/>
      <c r="H321" s="194"/>
      <c r="I321" s="194"/>
      <c r="J321" s="194"/>
      <c r="K321" s="194"/>
      <c r="L321" s="194"/>
      <c r="M321" s="194"/>
      <c r="N321" s="194"/>
      <c r="O321" s="194"/>
      <c r="Q321" s="404">
        <v>16</v>
      </c>
      <c r="R321" s="265" t="e">
        <f>SUMIF($C:$C,"=" &amp; Q321,$O:$O) / COUNTIF($C:$C,"=" &amp; Q321)</f>
        <v>#DIV/0!</v>
      </c>
      <c r="S321" s="265">
        <f ca="1">SUMIF(INDIRECT("'RawData(" &amp; S$305 &amp; ")'!$C:$C"),"=" &amp; $Q321,INDIRECT("'RawData(" &amp; S$305 &amp; ")'!$O:$O")) / COUNTIF(INDIRECT("'RawData(" &amp; S$305 &amp; ")'!$C:$C"),"=" &amp; $Q321)</f>
        <v>44.5625</v>
      </c>
      <c r="T321" s="265">
        <f ca="1">SUMIF(INDIRECT("'RawData(" &amp; T$305 &amp; ")'!$C:$C"),"=" &amp; $Q321,INDIRECT("'RawData(" &amp; T$305 &amp; ")'!$O:$O")) / COUNTIF(INDIRECT("'RawData(" &amp; T$305 &amp; ")'!$C:$C"),"=" &amp; $Q321)</f>
        <v>47.315789473684212</v>
      </c>
      <c r="U321" s="265" t="e">
        <f ca="1">SUMIF(INDIRECT("'RawData(" &amp; U$305 &amp; ")'!$C:$C"),"=" &amp; $Q321,INDIRECT("'RawData(" &amp; U$305 &amp; ")'!$O:$O")) / COUNTIF(INDIRECT("'RawData(" &amp; U$305 &amp; ")'!$C:$C"),"=" &amp; $Q321)</f>
        <v>#DIV/0!</v>
      </c>
      <c r="V321" s="265">
        <f ca="1">SUMIF(INDIRECT("'RawData(" &amp; V$305 &amp; ")'!$C:$C"),"=" &amp; $Q321,INDIRECT("'RawData(" &amp; V$305 &amp; ")'!$O:$O")) / COUNTIF(INDIRECT("'RawData(" &amp; V$305 &amp; ")'!$C:$C"),"=" &amp; $Q321)</f>
        <v>44.6</v>
      </c>
      <c r="W321" s="265" t="e">
        <f ca="1">SUMIF(INDIRECT("'RawData(" &amp; W$305 &amp; ")'!$C:$C"),"=" &amp; $Q321,INDIRECT("'RawData(" &amp; W$305 &amp; ")'!$O:$O")) / COUNTIF(INDIRECT("'RawData(" &amp; W$305 &amp; ")'!$C:$C"),"=" &amp; $Q321)</f>
        <v>#DIV/0!</v>
      </c>
      <c r="X321" s="265" t="e">
        <f ca="1">SUMIF(INDIRECT("'RawData(" &amp; X$305 &amp; ")'!$C:$C"),"=" &amp; $Q321,INDIRECT("'RawData(" &amp; X$305 &amp; ")'!$O:$O")) / COUNTIF(INDIRECT("'RawData(" &amp; X$305 &amp; ")'!$C:$C"),"=" &amp; $Q321)</f>
        <v>#DIV/0!</v>
      </c>
      <c r="Y321" s="265">
        <f ca="1">SUMIF(INDIRECT("'RawData(" &amp; Y$305 &amp; ")'!$C:$C"),"=" &amp; $Q321,INDIRECT("'RawData(" &amp; Y$305 &amp; ")'!$O:$O")) / COUNTIF(INDIRECT("'RawData(" &amp; Y$305 &amp; ")'!$C:$C"),"=" &amp; $Q321)</f>
        <v>45.363636363636367</v>
      </c>
      <c r="Z321" s="11"/>
      <c r="AA321" s="11"/>
      <c r="AB321" s="11"/>
      <c r="AC321" s="34"/>
      <c r="AE321" s="344"/>
      <c r="AF321" s="344"/>
    </row>
    <row r="322" spans="1:32" x14ac:dyDescent="0.2">
      <c r="D322" s="185"/>
      <c r="E322" s="194"/>
      <c r="F322" s="194"/>
      <c r="G322" s="194"/>
      <c r="H322" s="194"/>
      <c r="I322" s="194"/>
      <c r="J322" s="194"/>
      <c r="K322" s="194"/>
      <c r="L322" s="194"/>
      <c r="M322" s="194"/>
      <c r="N322" s="194"/>
      <c r="O322" s="194"/>
      <c r="Q322" s="404">
        <v>17</v>
      </c>
      <c r="R322" s="265" t="e">
        <f>SUMIF($C:$C,"=" &amp; Q322,$O:$O) / COUNTIF($C:$C,"=" &amp; Q322)</f>
        <v>#DIV/0!</v>
      </c>
      <c r="S322" s="265" t="e">
        <f ca="1">SUMIF(INDIRECT("'RawData(" &amp; S$305 &amp; ")'!$C:$C"),"=" &amp; $Q322,INDIRECT("'RawData(" &amp; S$305 &amp; ")'!$O:$O")) / COUNTIF(INDIRECT("'RawData(" &amp; S$305 &amp; ")'!$C:$C"),"=" &amp; $Q322)</f>
        <v>#DIV/0!</v>
      </c>
      <c r="T322" s="265">
        <f ca="1">SUMIF(INDIRECT("'RawData(" &amp; T$305 &amp; ")'!$C:$C"),"=" &amp; $Q322,INDIRECT("'RawData(" &amp; T$305 &amp; ")'!$O:$O")) / COUNTIF(INDIRECT("'RawData(" &amp; T$305 &amp; ")'!$C:$C"),"=" &amp; $Q322)</f>
        <v>44</v>
      </c>
      <c r="U322" s="265" t="e">
        <f ca="1">SUMIF(INDIRECT("'RawData(" &amp; U$305 &amp; ")'!$C:$C"),"=" &amp; $Q322,INDIRECT("'RawData(" &amp; U$305 &amp; ")'!$O:$O")) / COUNTIF(INDIRECT("'RawData(" &amp; U$305 &amp; ")'!$C:$C"),"=" &amp; $Q322)</f>
        <v>#DIV/0!</v>
      </c>
      <c r="V322" s="265" t="e">
        <f ca="1">SUMIF(INDIRECT("'RawData(" &amp; V$305 &amp; ")'!$C:$C"),"=" &amp; $Q322,INDIRECT("'RawData(" &amp; V$305 &amp; ")'!$O:$O")) / COUNTIF(INDIRECT("'RawData(" &amp; V$305 &amp; ")'!$C:$C"),"=" &amp; $Q322)</f>
        <v>#DIV/0!</v>
      </c>
      <c r="W322" s="265" t="e">
        <f ca="1">SUMIF(INDIRECT("'RawData(" &amp; W$305 &amp; ")'!$C:$C"),"=" &amp; $Q322,INDIRECT("'RawData(" &amp; W$305 &amp; ")'!$O:$O")) / COUNTIF(INDIRECT("'RawData(" &amp; W$305 &amp; ")'!$C:$C"),"=" &amp; $Q322)</f>
        <v>#DIV/0!</v>
      </c>
      <c r="X322" s="265" t="e">
        <f ca="1">SUMIF(INDIRECT("'RawData(" &amp; X$305 &amp; ")'!$C:$C"),"=" &amp; $Q322,INDIRECT("'RawData(" &amp; X$305 &amp; ")'!$O:$O")) / COUNTIF(INDIRECT("'RawData(" &amp; X$305 &amp; ")'!$C:$C"),"=" &amp; $Q322)</f>
        <v>#DIV/0!</v>
      </c>
      <c r="Y322" s="265">
        <f ca="1">SUMIF(INDIRECT("'RawData(" &amp; Y$305 &amp; ")'!$C:$C"),"=" &amp; $Q322,INDIRECT("'RawData(" &amp; Y$305 &amp; ")'!$O:$O")) / COUNTIF(INDIRECT("'RawData(" &amp; Y$305 &amp; ")'!$C:$C"),"=" &amp; $Q322)</f>
        <v>48</v>
      </c>
      <c r="Z322" s="11"/>
      <c r="AA322" s="11"/>
      <c r="AB322" s="11"/>
      <c r="AC322" s="34"/>
      <c r="AE322" s="344"/>
      <c r="AF322" s="344"/>
    </row>
    <row r="323" spans="1:32" x14ac:dyDescent="0.2">
      <c r="B323" s="265"/>
      <c r="D323" s="185"/>
      <c r="E323" s="194"/>
      <c r="F323" s="194"/>
      <c r="G323" s="194"/>
      <c r="H323" s="194"/>
      <c r="I323" s="194"/>
      <c r="J323" s="194"/>
      <c r="K323" s="194"/>
      <c r="L323" s="194"/>
      <c r="M323" s="194"/>
      <c r="N323" s="194"/>
      <c r="O323" s="194"/>
      <c r="R323" s="404"/>
      <c r="Z323" s="11"/>
      <c r="AA323" s="11"/>
      <c r="AB323" s="11"/>
      <c r="AC323" s="34"/>
      <c r="AE323" s="344"/>
      <c r="AF323" s="344"/>
    </row>
    <row r="324" spans="1:32" x14ac:dyDescent="0.2">
      <c r="R324" s="265">
        <f>AVERAGEIF(R306:R322,"&lt;&gt;#DIV/0!")</f>
        <v>46.607861528449767</v>
      </c>
      <c r="S324" s="265">
        <f t="shared" ref="S324" ca="1" si="48">AVERAGEIF(S306:S322,"&lt;&gt;#DIV/0!")</f>
        <v>46.863949280370043</v>
      </c>
      <c r="T324" s="265">
        <f t="shared" ref="T324:U324" ca="1" si="49">AVERAGEIF(T306:T322,"&lt;&gt;#DIV/0!")</f>
        <v>46.784611286546273</v>
      </c>
      <c r="U324" s="265">
        <f t="shared" ca="1" si="49"/>
        <v>47.118834939570235</v>
      </c>
      <c r="V324" s="265">
        <f t="shared" ref="V324:Y324" ca="1" si="50">AVERAGEIF(V306:V322,"&lt;&gt;#DIV/0!")</f>
        <v>46.604317644161398</v>
      </c>
      <c r="W324" s="265">
        <f t="shared" ca="1" si="50"/>
        <v>47.119353054353056</v>
      </c>
      <c r="X324" s="265">
        <f t="shared" ca="1" si="50"/>
        <v>47.66087662337663</v>
      </c>
      <c r="Y324" s="265">
        <f t="shared" ca="1" si="50"/>
        <v>47.993182077438135</v>
      </c>
      <c r="Z324" s="11"/>
      <c r="AA324" s="11"/>
      <c r="AB324" s="11"/>
      <c r="AC324" s="34"/>
      <c r="AE324" s="344"/>
      <c r="AF324" s="344"/>
    </row>
    <row r="325" spans="1:32" ht="15" thickBot="1" x14ac:dyDescent="0.25">
      <c r="D325" s="309"/>
      <c r="E325" s="310"/>
      <c r="F325" s="310"/>
      <c r="G325" s="310"/>
      <c r="H325" s="310"/>
      <c r="I325" s="310"/>
      <c r="J325" s="310"/>
      <c r="K325" s="310"/>
      <c r="L325" s="311"/>
      <c r="M325" s="311"/>
      <c r="N325" s="311"/>
      <c r="O325" s="311"/>
      <c r="V325" s="525"/>
    </row>
    <row r="326" spans="1:32" x14ac:dyDescent="0.2">
      <c r="A326" s="1034"/>
      <c r="B326" s="1034"/>
      <c r="D326" s="309"/>
      <c r="E326" s="310"/>
      <c r="F326" s="310"/>
      <c r="G326" s="310"/>
      <c r="H326" s="310"/>
      <c r="I326" s="310"/>
      <c r="J326" s="310"/>
      <c r="K326" s="310"/>
      <c r="L326" s="311"/>
      <c r="M326" s="311"/>
      <c r="N326" s="311"/>
      <c r="O326" s="311"/>
      <c r="Q326" s="1007" t="s">
        <v>522</v>
      </c>
      <c r="R326" s="1008"/>
      <c r="S326" s="1008"/>
      <c r="T326" s="1008"/>
      <c r="U326" s="1008"/>
      <c r="V326" s="1008"/>
      <c r="W326" s="703"/>
      <c r="X326" s="703"/>
      <c r="Y326" s="703"/>
      <c r="Z326" s="704"/>
    </row>
    <row r="327" spans="1:32" ht="15" thickBot="1" x14ac:dyDescent="0.25">
      <c r="A327" s="266"/>
      <c r="B327" s="266"/>
      <c r="D327" s="309"/>
      <c r="E327" s="310"/>
      <c r="F327" s="310"/>
      <c r="G327" s="310"/>
      <c r="H327" s="310"/>
      <c r="I327" s="310"/>
      <c r="J327" s="310"/>
      <c r="K327" s="310"/>
      <c r="L327" s="311"/>
      <c r="M327" s="311"/>
      <c r="N327" s="311"/>
      <c r="O327" s="311"/>
      <c r="Q327" s="691"/>
      <c r="R327" s="708" t="s">
        <v>53</v>
      </c>
      <c r="S327" s="708" t="s">
        <v>54</v>
      </c>
      <c r="T327" s="708" t="s">
        <v>523</v>
      </c>
      <c r="U327" s="708" t="s">
        <v>103</v>
      </c>
      <c r="V327" s="708" t="s">
        <v>104</v>
      </c>
      <c r="W327" s="708" t="s">
        <v>105</v>
      </c>
      <c r="X327" s="708" t="s">
        <v>1</v>
      </c>
      <c r="Y327" s="708" t="s">
        <v>69</v>
      </c>
      <c r="Z327" s="680" t="s">
        <v>524</v>
      </c>
      <c r="AB327" s="34"/>
      <c r="AD327" s="344"/>
    </row>
    <row r="328" spans="1:32" x14ac:dyDescent="0.2">
      <c r="A328" s="266"/>
      <c r="B328" s="269"/>
      <c r="D328" s="309"/>
      <c r="E328" s="310"/>
      <c r="F328" s="310"/>
      <c r="G328" s="310"/>
      <c r="H328" s="310"/>
      <c r="I328" s="310"/>
      <c r="J328" s="310"/>
      <c r="K328" s="310"/>
      <c r="L328" s="311"/>
      <c r="M328" s="311"/>
      <c r="N328" s="311"/>
      <c r="O328" s="311"/>
      <c r="Q328" s="685" t="s">
        <v>130</v>
      </c>
      <c r="R328" s="681">
        <f>SUMIF($A$2:$A$297,"=" &amp; $Q328,Q$2:Q$297)</f>
        <v>2</v>
      </c>
      <c r="S328" s="681">
        <f>SUMIF($A$2:$A$297,"=" &amp; $Q328,R$2:R$297)</f>
        <v>2</v>
      </c>
      <c r="T328" s="681">
        <f>SUMIF($A$2:$A$297,"=" &amp; $Q328,S$2:S$297)</f>
        <v>2</v>
      </c>
      <c r="U328" s="681">
        <f>SUMIF($A$2:$A$297,"=" &amp; Q328,$T$2:$T$297)</f>
        <v>0</v>
      </c>
      <c r="V328" s="681">
        <f>SUMIF($A$2:$A$297,"=" &amp; Q328,$U$2:$U$297)</f>
        <v>0</v>
      </c>
      <c r="W328" s="681">
        <f>SUMIF($A$2:$A$297,"=" &amp; Q328,$V$2:$V$297)</f>
        <v>0</v>
      </c>
      <c r="X328" s="682">
        <f t="shared" ref="X328:X348" si="51">SUM(U328:W328)</f>
        <v>0</v>
      </c>
      <c r="Y328" s="678">
        <f>RANK(X328,$X$328:$X$348)</f>
        <v>13</v>
      </c>
      <c r="Z328" s="705">
        <f>SUM(U328:W328)-SUM(R328:T328)</f>
        <v>-6</v>
      </c>
      <c r="AB328" s="34"/>
      <c r="AD328" s="344"/>
    </row>
    <row r="329" spans="1:32" x14ac:dyDescent="0.2">
      <c r="A329" s="266"/>
      <c r="B329" s="269"/>
      <c r="D329" s="309"/>
      <c r="E329" s="310"/>
      <c r="F329" s="310"/>
      <c r="G329" s="310"/>
      <c r="H329" s="310"/>
      <c r="I329" s="310"/>
      <c r="J329" s="310"/>
      <c r="K329" s="310"/>
      <c r="L329" s="311"/>
      <c r="M329" s="311"/>
      <c r="N329" s="311"/>
      <c r="O329" s="311"/>
      <c r="Q329" s="685" t="s">
        <v>29</v>
      </c>
      <c r="R329" s="681">
        <f>SUMIF($A$2:$A$297,"=" &amp; $Q329,Q$2:Q$297)</f>
        <v>18</v>
      </c>
      <c r="S329" s="681">
        <f>SUMIF($A$2:$A$297,"=" &amp; $Q329,R$2:R$297)</f>
        <v>14</v>
      </c>
      <c r="T329" s="681">
        <f>SUMIF($A$2:$A$297,"=" &amp; $Q329,S$2:S$297)</f>
        <v>18</v>
      </c>
      <c r="U329" s="681">
        <f>SUMIF($A$2:$A$297,"=" &amp; Q329,$T$2:$T$297)</f>
        <v>39</v>
      </c>
      <c r="V329" s="681">
        <f>SUMIF($A$2:$A$297,"=" &amp; Q329,$U$2:$U$297)</f>
        <v>37</v>
      </c>
      <c r="W329" s="681">
        <f>SUMIF($A$2:$A$297,"=" &amp; Q329,$V$2:$V$297)</f>
        <v>18</v>
      </c>
      <c r="X329" s="682">
        <f t="shared" si="51"/>
        <v>94</v>
      </c>
      <c r="Y329" s="678">
        <f>RANK(X329,$X$328:$X$348)</f>
        <v>1</v>
      </c>
      <c r="Z329" s="705">
        <f t="shared" ref="Z329:Z348" si="52">SUM(U329:W329)-SUM(R329:T329)</f>
        <v>44</v>
      </c>
      <c r="AB329" s="34"/>
      <c r="AD329" s="344"/>
    </row>
    <row r="330" spans="1:32" x14ac:dyDescent="0.2">
      <c r="A330" s="266"/>
      <c r="B330" s="269"/>
      <c r="D330" s="309"/>
      <c r="E330" s="310"/>
      <c r="F330" s="310"/>
      <c r="G330" s="310"/>
      <c r="H330" s="310"/>
      <c r="I330" s="310"/>
      <c r="J330" s="310"/>
      <c r="K330" s="310"/>
      <c r="L330" s="311"/>
      <c r="M330" s="311"/>
      <c r="N330" s="311"/>
      <c r="O330" s="311"/>
      <c r="Q330" s="685" t="s">
        <v>511</v>
      </c>
      <c r="R330" s="681">
        <f>SUMIF($A$2:$A$297,"=" &amp; $Q330,Q$2:Q$297)</f>
        <v>16</v>
      </c>
      <c r="S330" s="681">
        <f>SUMIF($A$2:$A$297,"=" &amp; $Q330,R$2:R$297)</f>
        <v>16</v>
      </c>
      <c r="T330" s="681">
        <f>SUMIF($A$2:$A$297,"=" &amp; $Q330,S$2:S$297)</f>
        <v>16</v>
      </c>
      <c r="U330" s="681">
        <f>SUMIF($A$2:$A$297,"=" &amp; Q330,$T$2:$T$297)</f>
        <v>9</v>
      </c>
      <c r="V330" s="681">
        <f>SUMIF($A$2:$A$297,"=" &amp; Q330,$U$2:$U$297)</f>
        <v>19</v>
      </c>
      <c r="W330" s="681">
        <f>SUMIF($A$2:$A$297,"=" &amp; Q330,$V$2:$V$297)</f>
        <v>21</v>
      </c>
      <c r="X330" s="682">
        <f t="shared" si="51"/>
        <v>49</v>
      </c>
      <c r="Y330" s="678">
        <f>RANK(X330,$X$328:$X$348)</f>
        <v>5</v>
      </c>
      <c r="Z330" s="705">
        <f t="shared" si="52"/>
        <v>1</v>
      </c>
      <c r="AB330" s="34"/>
      <c r="AD330" s="344"/>
    </row>
    <row r="331" spans="1:32" x14ac:dyDescent="0.2">
      <c r="A331" s="266"/>
      <c r="B331" s="269"/>
      <c r="D331" s="309"/>
      <c r="E331" s="310"/>
      <c r="F331" s="310"/>
      <c r="G331" s="310"/>
      <c r="H331" s="310"/>
      <c r="I331" s="310"/>
      <c r="J331" s="310"/>
      <c r="K331" s="310"/>
      <c r="L331" s="311"/>
      <c r="M331" s="311"/>
      <c r="N331" s="311"/>
      <c r="O331" s="311"/>
      <c r="Q331" s="685" t="s">
        <v>57</v>
      </c>
      <c r="R331" s="681">
        <f>SUMIF($A$2:$A$297,"=" &amp; $Q331,Q$2:Q$297)</f>
        <v>0</v>
      </c>
      <c r="S331" s="681">
        <f>SUMIF($A$2:$A$297,"=" &amp; $Q331,R$2:R$297)</f>
        <v>0</v>
      </c>
      <c r="T331" s="681">
        <f>SUMIF($A$2:$A$297,"=" &amp; $Q331,S$2:S$297)</f>
        <v>0</v>
      </c>
      <c r="U331" s="681">
        <f>SUMIF($A$2:$A$297,"=" &amp; Q331,$T$2:$T$297)</f>
        <v>0</v>
      </c>
      <c r="V331" s="681">
        <f>SUMIF($A$2:$A$297,"=" &amp; Q331,$U$2:$U$297)</f>
        <v>0</v>
      </c>
      <c r="W331" s="681">
        <f>SUMIF($A$2:$A$297,"=" &amp; Q331,$V$2:$V$297)</f>
        <v>0</v>
      </c>
      <c r="X331" s="682">
        <f t="shared" si="51"/>
        <v>0</v>
      </c>
      <c r="Y331" s="678">
        <f>RANK(X331,$X$328:$X$348)</f>
        <v>13</v>
      </c>
      <c r="Z331" s="705">
        <f t="shared" si="52"/>
        <v>0</v>
      </c>
      <c r="AB331" s="34"/>
      <c r="AD331" s="344"/>
    </row>
    <row r="332" spans="1:32" x14ac:dyDescent="0.2">
      <c r="A332" s="266"/>
      <c r="B332" s="269"/>
      <c r="D332" s="309"/>
      <c r="E332" s="310"/>
      <c r="F332" s="310"/>
      <c r="G332" s="310"/>
      <c r="H332" s="310"/>
      <c r="I332" s="310"/>
      <c r="J332" s="310"/>
      <c r="K332" s="310"/>
      <c r="L332" s="311"/>
      <c r="M332" s="311"/>
      <c r="N332" s="311"/>
      <c r="O332" s="311"/>
      <c r="Q332" s="685" t="s">
        <v>129</v>
      </c>
      <c r="R332" s="681">
        <f>SUMIF($A$2:$A$297,"=" &amp; $Q332,Q$2:Q$297)</f>
        <v>16</v>
      </c>
      <c r="S332" s="681">
        <f>SUMIF($A$2:$A$297,"=" &amp; $Q332,R$2:R$297)</f>
        <v>16</v>
      </c>
      <c r="T332" s="681">
        <f>SUMIF($A$2:$A$297,"=" &amp; $Q332,S$2:S$297)</f>
        <v>16</v>
      </c>
      <c r="U332" s="681">
        <f>SUMIF($A$2:$A$297,"=" &amp; Q332,$T$2:$T$297)</f>
        <v>0</v>
      </c>
      <c r="V332" s="681">
        <f>SUMIF($A$2:$A$297,"=" &amp; Q332,$U$2:$U$297)</f>
        <v>0</v>
      </c>
      <c r="W332" s="681">
        <f>SUMIF($A$2:$A$297,"=" &amp; Q332,$V$2:$V$297)</f>
        <v>18</v>
      </c>
      <c r="X332" s="682">
        <f t="shared" si="51"/>
        <v>18</v>
      </c>
      <c r="Y332" s="678">
        <f>RANK(X332,$X$328:$X$348)</f>
        <v>10</v>
      </c>
      <c r="Z332" s="705">
        <f t="shared" si="52"/>
        <v>-30</v>
      </c>
      <c r="AB332" s="34"/>
      <c r="AD332" s="344"/>
    </row>
    <row r="333" spans="1:32" x14ac:dyDescent="0.2">
      <c r="A333" s="266"/>
      <c r="B333" s="269"/>
      <c r="D333" s="309"/>
      <c r="E333" s="310"/>
      <c r="F333" s="310"/>
      <c r="G333" s="310"/>
      <c r="H333" s="310"/>
      <c r="I333" s="310"/>
      <c r="J333" s="310"/>
      <c r="K333" s="310"/>
      <c r="L333" s="311"/>
      <c r="M333" s="311"/>
      <c r="N333" s="311"/>
      <c r="O333" s="311"/>
      <c r="Q333" s="685" t="s">
        <v>34</v>
      </c>
      <c r="R333" s="681">
        <f>SUMIF($A$2:$A$297,"=" &amp; $Q333,Q$2:Q$297)</f>
        <v>14</v>
      </c>
      <c r="S333" s="681">
        <f>SUMIF($A$2:$A$297,"=" &amp; $Q333,R$2:R$297)</f>
        <v>12</v>
      </c>
      <c r="T333" s="681">
        <f>SUMIF($A$2:$A$297,"=" &amp; $Q333,S$2:S$297)</f>
        <v>14</v>
      </c>
      <c r="U333" s="681">
        <f>SUMIF($A$2:$A$297,"=" &amp; Q333,$T$2:$T$297)</f>
        <v>8</v>
      </c>
      <c r="V333" s="681">
        <f>SUMIF($A$2:$A$297,"=" &amp; Q333,$U$2:$U$297)</f>
        <v>10</v>
      </c>
      <c r="W333" s="681">
        <f>SUMIF($A$2:$A$297,"=" &amp; Q333,$V$2:$V$297)</f>
        <v>12</v>
      </c>
      <c r="X333" s="682">
        <f t="shared" si="51"/>
        <v>30</v>
      </c>
      <c r="Y333" s="678">
        <f>RANK(X333,$X$328:$X$348)</f>
        <v>7</v>
      </c>
      <c r="Z333" s="705">
        <f t="shared" si="52"/>
        <v>-10</v>
      </c>
      <c r="AB333" s="34"/>
      <c r="AD333" s="344"/>
    </row>
    <row r="334" spans="1:32" x14ac:dyDescent="0.2">
      <c r="A334" s="266"/>
      <c r="B334" s="269"/>
      <c r="D334" s="309"/>
      <c r="E334" s="310"/>
      <c r="F334" s="310"/>
      <c r="G334" s="310"/>
      <c r="H334" s="310"/>
      <c r="I334" s="310"/>
      <c r="J334" s="310"/>
      <c r="K334" s="310"/>
      <c r="L334" s="311"/>
      <c r="M334" s="311"/>
      <c r="N334" s="311"/>
      <c r="O334" s="311"/>
      <c r="Q334" s="685" t="s">
        <v>507</v>
      </c>
      <c r="R334" s="681">
        <f>SUMIF($A$2:$A$297,"=" &amp; $Q334,Q$2:Q$297)</f>
        <v>10</v>
      </c>
      <c r="S334" s="681">
        <f>SUMIF($A$2:$A$297,"=" &amp; $Q334,R$2:R$297)</f>
        <v>10</v>
      </c>
      <c r="T334" s="681">
        <f>SUMIF($A$2:$A$297,"=" &amp; $Q334,S$2:S$297)</f>
        <v>10</v>
      </c>
      <c r="U334" s="681">
        <f>SUMIF($A$2:$A$297,"=" &amp; Q334,$T$2:$T$297)</f>
        <v>0</v>
      </c>
      <c r="V334" s="681">
        <f>SUMIF($A$2:$A$297,"=" &amp; Q334,$U$2:$U$297)</f>
        <v>0</v>
      </c>
      <c r="W334" s="681">
        <f>SUMIF($A$2:$A$297,"=" &amp; Q334,$V$2:$V$297)</f>
        <v>10</v>
      </c>
      <c r="X334" s="682">
        <f t="shared" si="51"/>
        <v>10</v>
      </c>
      <c r="Y334" s="678">
        <f>RANK(X334,$X$328:$X$348)</f>
        <v>12</v>
      </c>
      <c r="Z334" s="705">
        <f t="shared" si="52"/>
        <v>-20</v>
      </c>
      <c r="AB334" s="34"/>
      <c r="AD334" s="344"/>
    </row>
    <row r="335" spans="1:32" x14ac:dyDescent="0.2">
      <c r="A335" s="266"/>
      <c r="B335" s="269"/>
      <c r="D335" s="309"/>
      <c r="E335" s="310"/>
      <c r="F335" s="310"/>
      <c r="G335" s="310"/>
      <c r="H335" s="310"/>
      <c r="I335" s="310"/>
      <c r="J335" s="310"/>
      <c r="K335" s="310"/>
      <c r="L335" s="311"/>
      <c r="M335" s="311"/>
      <c r="N335" s="311"/>
      <c r="O335" s="311"/>
      <c r="Q335" s="685" t="s">
        <v>47</v>
      </c>
      <c r="R335" s="681">
        <f>SUMIF($A$2:$A$297,"=" &amp; $Q335,Q$2:Q$297)</f>
        <v>12</v>
      </c>
      <c r="S335" s="681">
        <f>SUMIF($A$2:$A$297,"=" &amp; $Q335,R$2:R$297)</f>
        <v>12</v>
      </c>
      <c r="T335" s="681">
        <f>SUMIF($A$2:$A$297,"=" &amp; $Q335,S$2:S$297)</f>
        <v>12</v>
      </c>
      <c r="U335" s="681">
        <f>SUMIF($A$2:$A$297,"=" &amp; Q335,$T$2:$T$297)</f>
        <v>0</v>
      </c>
      <c r="V335" s="681">
        <f>SUMIF($A$2:$A$297,"=" &amp; Q335,$U$2:$U$297)</f>
        <v>0</v>
      </c>
      <c r="W335" s="681">
        <f>SUMIF($A$2:$A$297,"=" &amp; Q335,$V$2:$V$297)</f>
        <v>12</v>
      </c>
      <c r="X335" s="682">
        <f t="shared" si="51"/>
        <v>12</v>
      </c>
      <c r="Y335" s="678">
        <f>RANK(X335,$X$328:$X$348)</f>
        <v>11</v>
      </c>
      <c r="Z335" s="705">
        <f t="shared" si="52"/>
        <v>-24</v>
      </c>
      <c r="AB335" s="34"/>
      <c r="AD335" s="344"/>
    </row>
    <row r="336" spans="1:32" x14ac:dyDescent="0.2">
      <c r="A336" s="266"/>
      <c r="B336" s="269"/>
      <c r="Q336" s="685" t="s">
        <v>131</v>
      </c>
      <c r="R336" s="681">
        <f>SUMIF($A$2:$A$297,"=" &amp; $Q336,Q$2:Q$297)</f>
        <v>10</v>
      </c>
      <c r="S336" s="681">
        <f>SUMIF($A$2:$A$297,"=" &amp; $Q336,R$2:R$297)</f>
        <v>9</v>
      </c>
      <c r="T336" s="681">
        <f>SUMIF($A$2:$A$297,"=" &amp; $Q336,S$2:S$297)</f>
        <v>10</v>
      </c>
      <c r="U336" s="681">
        <f>SUMIF($A$2:$A$297,"=" &amp; Q336,$T$2:$T$297)</f>
        <v>21</v>
      </c>
      <c r="V336" s="681">
        <f>SUMIF($A$2:$A$297,"=" &amp; Q336,$U$2:$U$297)</f>
        <v>10</v>
      </c>
      <c r="W336" s="681">
        <f>SUMIF($A$2:$A$297,"=" &amp; Q336,$V$2:$V$297)</f>
        <v>26</v>
      </c>
      <c r="X336" s="682">
        <f t="shared" si="51"/>
        <v>57</v>
      </c>
      <c r="Y336" s="678">
        <f>RANK(X336,$X$328:$X$348)</f>
        <v>3</v>
      </c>
      <c r="Z336" s="705">
        <f t="shared" si="52"/>
        <v>28</v>
      </c>
      <c r="AB336" s="34"/>
      <c r="AD336" s="344"/>
    </row>
    <row r="337" spans="1:32" x14ac:dyDescent="0.2">
      <c r="A337" s="266"/>
      <c r="B337" s="269"/>
      <c r="Q337" s="685" t="s">
        <v>49</v>
      </c>
      <c r="R337" s="681">
        <f>SUMIF($A$2:$A$297,"=" &amp; $Q337,Q$2:Q$297)</f>
        <v>8</v>
      </c>
      <c r="S337" s="681">
        <f>SUMIF($A$2:$A$297,"=" &amp; $Q337,R$2:R$297)</f>
        <v>8</v>
      </c>
      <c r="T337" s="681">
        <f>SUMIF($A$2:$A$297,"=" &amp; $Q337,S$2:S$297)</f>
        <v>8</v>
      </c>
      <c r="U337" s="681">
        <f>SUMIF($A$2:$A$297,"=" &amp; Q337,$T$2:$T$297)</f>
        <v>19</v>
      </c>
      <c r="V337" s="681">
        <f>SUMIF($A$2:$A$297,"=" &amp; Q337,$U$2:$U$297)</f>
        <v>11</v>
      </c>
      <c r="W337" s="681">
        <f>SUMIF($A$2:$A$297,"=" &amp; Q337,$V$2:$V$297)</f>
        <v>0</v>
      </c>
      <c r="X337" s="682">
        <f t="shared" ref="X337" si="53">SUM(U337:W337)</f>
        <v>30</v>
      </c>
      <c r="Y337" s="678">
        <f>RANK(X337,$X$328:$X$348)</f>
        <v>7</v>
      </c>
      <c r="Z337" s="705">
        <f t="shared" ref="Z337" si="54">SUM(U337:W337)-SUM(R337:T337)</f>
        <v>6</v>
      </c>
      <c r="AB337" s="34"/>
      <c r="AD337" s="344"/>
    </row>
    <row r="338" spans="1:32" x14ac:dyDescent="0.2">
      <c r="A338" s="266"/>
      <c r="B338" s="269"/>
      <c r="Q338" s="685" t="s">
        <v>37</v>
      </c>
      <c r="R338" s="681">
        <f>SUMIF($A$2:$A$297,"=" &amp; $Q338,Q$2:Q$297)</f>
        <v>0</v>
      </c>
      <c r="S338" s="681">
        <f>SUMIF($A$2:$A$297,"=" &amp; $Q338,R$2:R$297)</f>
        <v>0</v>
      </c>
      <c r="T338" s="681">
        <f>SUMIF($A$2:$A$297,"=" &amp; $Q338,S$2:S$297)</f>
        <v>0</v>
      </c>
      <c r="U338" s="681">
        <f>SUMIF($A$2:$A$297,"=" &amp; Q338,$T$2:$T$297)</f>
        <v>0</v>
      </c>
      <c r="V338" s="681">
        <f>SUMIF($A$2:$A$297,"=" &amp; Q338,$U$2:$U$297)</f>
        <v>0</v>
      </c>
      <c r="W338" s="681">
        <f>SUMIF($A$2:$A$297,"=" &amp; Q338,$V$2:$V$297)</f>
        <v>0</v>
      </c>
      <c r="X338" s="682">
        <f t="shared" si="51"/>
        <v>0</v>
      </c>
      <c r="Y338" s="678">
        <f>RANK(X338,$X$328:$X$348)</f>
        <v>13</v>
      </c>
      <c r="Z338" s="705">
        <f t="shared" si="52"/>
        <v>0</v>
      </c>
      <c r="AB338" s="34"/>
      <c r="AD338" s="344"/>
    </row>
    <row r="339" spans="1:32" x14ac:dyDescent="0.2">
      <c r="A339" s="277"/>
      <c r="B339" s="269"/>
      <c r="Q339" s="685" t="s">
        <v>38</v>
      </c>
      <c r="R339" s="681">
        <f>SUMIF($A$2:$A$297,"=" &amp; $Q339,Q$2:Q$297)</f>
        <v>8</v>
      </c>
      <c r="S339" s="681">
        <f>SUMIF($A$2:$A$297,"=" &amp; $Q339,R$2:R$297)</f>
        <v>8</v>
      </c>
      <c r="T339" s="681">
        <f>SUMIF($A$2:$A$297,"=" &amp; $Q339,S$2:S$297)</f>
        <v>8</v>
      </c>
      <c r="U339" s="681">
        <f>SUMIF($A$2:$A$297,"=" &amp; Q339,$T$2:$T$297)</f>
        <v>0</v>
      </c>
      <c r="V339" s="681">
        <f>SUMIF($A$2:$A$297,"=" &amp; Q339,$U$2:$U$297)</f>
        <v>0</v>
      </c>
      <c r="W339" s="681">
        <f>SUMIF($A$2:$A$297,"=" &amp; Q339,$V$2:$V$297)</f>
        <v>0</v>
      </c>
      <c r="X339" s="682">
        <f t="shared" si="51"/>
        <v>0</v>
      </c>
      <c r="Y339" s="678">
        <f>RANK(X339,$X$328:$X$348)</f>
        <v>13</v>
      </c>
      <c r="Z339" s="705">
        <f t="shared" si="52"/>
        <v>-24</v>
      </c>
      <c r="AB339" s="34"/>
      <c r="AD339" s="344"/>
    </row>
    <row r="340" spans="1:32" x14ac:dyDescent="0.2">
      <c r="Q340" s="685" t="s">
        <v>39</v>
      </c>
      <c r="R340" s="681">
        <f>SUMIF($A$2:$A$297,"=" &amp; $Q340,Q$2:Q$297)</f>
        <v>14</v>
      </c>
      <c r="S340" s="681">
        <f>SUMIF($A$2:$A$297,"=" &amp; $Q340,R$2:R$297)</f>
        <v>14</v>
      </c>
      <c r="T340" s="681">
        <f>SUMIF($A$2:$A$297,"=" &amp; $Q340,S$2:S$297)</f>
        <v>14</v>
      </c>
      <c r="U340" s="681">
        <f>SUMIF($A$2:$A$297,"=" &amp; Q340,$T$2:$T$297)</f>
        <v>36</v>
      </c>
      <c r="V340" s="681">
        <f>SUMIF($A$2:$A$297,"=" &amp; Q340,$U$2:$U$297)</f>
        <v>11</v>
      </c>
      <c r="W340" s="681">
        <f>SUMIF($A$2:$A$297,"=" &amp; Q340,$V$2:$V$297)</f>
        <v>9</v>
      </c>
      <c r="X340" s="682">
        <f t="shared" si="51"/>
        <v>56</v>
      </c>
      <c r="Y340" s="678">
        <f>RANK(X340,$X$328:$X$348)</f>
        <v>4</v>
      </c>
      <c r="Z340" s="705">
        <f t="shared" si="52"/>
        <v>14</v>
      </c>
      <c r="AB340" s="34"/>
      <c r="AD340" s="344"/>
    </row>
    <row r="341" spans="1:32" x14ac:dyDescent="0.2">
      <c r="Q341" s="685" t="s">
        <v>40</v>
      </c>
      <c r="R341" s="681">
        <f>SUMIF($A$2:$A$297,"=" &amp; $Q341,Q$2:Q$297)</f>
        <v>10</v>
      </c>
      <c r="S341" s="681">
        <f>SUMIF($A$2:$A$297,"=" &amp; $Q341,R$2:R$297)</f>
        <v>10</v>
      </c>
      <c r="T341" s="681">
        <f>SUMIF($A$2:$A$297,"=" &amp; $Q341,S$2:S$297)</f>
        <v>10</v>
      </c>
      <c r="U341" s="681">
        <f>SUMIF($A$2:$A$297,"=" &amp; Q341,$T$2:$T$297)</f>
        <v>28</v>
      </c>
      <c r="V341" s="681">
        <f>SUMIF($A$2:$A$297,"=" &amp; Q341,$U$2:$U$297)</f>
        <v>33</v>
      </c>
      <c r="W341" s="681">
        <f>SUMIF($A$2:$A$297,"=" &amp; Q341,$V$2:$V$297)</f>
        <v>14</v>
      </c>
      <c r="X341" s="682">
        <f t="shared" si="51"/>
        <v>75</v>
      </c>
      <c r="Y341" s="678">
        <f>RANK(X341,$X$328:$X$348)</f>
        <v>2</v>
      </c>
      <c r="Z341" s="705">
        <f t="shared" si="52"/>
        <v>45</v>
      </c>
      <c r="AB341" s="34"/>
      <c r="AD341" s="344"/>
    </row>
    <row r="342" spans="1:32" x14ac:dyDescent="0.2">
      <c r="Q342" s="685" t="s">
        <v>41</v>
      </c>
      <c r="R342" s="681">
        <f>SUMIF($A$2:$A$297,"=" &amp; $Q342,Q$2:Q$297)</f>
        <v>14</v>
      </c>
      <c r="S342" s="681">
        <f>SUMIF($A$2:$A$297,"=" &amp; $Q342,R$2:R$297)</f>
        <v>14</v>
      </c>
      <c r="T342" s="681">
        <f>SUMIF($A$2:$A$297,"=" &amp; $Q342,S$2:S$297)</f>
        <v>14</v>
      </c>
      <c r="U342" s="681">
        <f>SUMIF($A$2:$A$297,"=" &amp; Q342,$T$2:$T$297)</f>
        <v>4</v>
      </c>
      <c r="V342" s="681">
        <f>SUMIF($A$2:$A$297,"=" &amp; Q342,$U$2:$U$297)</f>
        <v>33</v>
      </c>
      <c r="W342" s="681">
        <f>SUMIF($A$2:$A$297,"=" &amp; Q342,$V$2:$V$297)</f>
        <v>0</v>
      </c>
      <c r="X342" s="682">
        <f t="shared" si="51"/>
        <v>37</v>
      </c>
      <c r="Y342" s="678">
        <f>RANK(X342,$X$328:$X$348)</f>
        <v>6</v>
      </c>
      <c r="Z342" s="705">
        <f t="shared" si="52"/>
        <v>-5</v>
      </c>
      <c r="AB342" s="34"/>
      <c r="AD342" s="344"/>
    </row>
    <row r="343" spans="1:32" x14ac:dyDescent="0.2">
      <c r="Q343" s="685" t="s">
        <v>521</v>
      </c>
      <c r="R343" s="681">
        <f>SUMIF($A$2:$A$297,"=" &amp; $Q343,Q$2:Q$297)</f>
        <v>16</v>
      </c>
      <c r="S343" s="681">
        <f>SUMIF($A$2:$A$297,"=" &amp; $Q343,R$2:R$297)</f>
        <v>16</v>
      </c>
      <c r="T343" s="681">
        <f>SUMIF($A$2:$A$297,"=" &amp; $Q343,S$2:S$297)</f>
        <v>16</v>
      </c>
      <c r="U343" s="681">
        <f>SUMIF($A$2:$A$297,"=" &amp; Q343,$T$2:$T$297)</f>
        <v>0</v>
      </c>
      <c r="V343" s="681">
        <f>SUMIF($A$2:$A$297,"=" &amp; Q343,$U$2:$U$297)</f>
        <v>0</v>
      </c>
      <c r="W343" s="681">
        <f>SUMIF($A$2:$A$297,"=" &amp; Q343,$V$2:$V$297)</f>
        <v>24</v>
      </c>
      <c r="X343" s="682">
        <f t="shared" si="51"/>
        <v>24</v>
      </c>
      <c r="Y343" s="678">
        <f>RANK(X343,$X$328:$X$348)</f>
        <v>9</v>
      </c>
      <c r="Z343" s="705">
        <f t="shared" si="52"/>
        <v>-24</v>
      </c>
      <c r="AB343" s="34"/>
      <c r="AD343" s="344"/>
    </row>
    <row r="344" spans="1:32" x14ac:dyDescent="0.2">
      <c r="Q344" s="686" t="s">
        <v>28</v>
      </c>
      <c r="R344" s="681">
        <f>SUMIF($A$2:$A$297,"=" &amp; $Q344,Q$2:Q$297)</f>
        <v>0</v>
      </c>
      <c r="S344" s="681">
        <f>SUMIF($A$2:$A$297,"=" &amp; $Q344,R$2:R$297)</f>
        <v>0</v>
      </c>
      <c r="T344" s="681">
        <f>SUMIF($A$2:$A$297,"=" &amp; $Q344,S$2:S$297)</f>
        <v>0</v>
      </c>
      <c r="U344" s="681">
        <f>SUMIF($A$2:$A$297,"=" &amp; Q344,$T$2:$T$297)</f>
        <v>0</v>
      </c>
      <c r="V344" s="681">
        <f>SUMIF($A$2:$A$297,"=" &amp; Q344,$U$2:$U$297)</f>
        <v>0</v>
      </c>
      <c r="W344" s="681">
        <f>SUMIF($A$2:$A$297,"=" &amp; Q344,$V$2:$V$297)</f>
        <v>0</v>
      </c>
      <c r="X344" s="682">
        <f t="shared" si="51"/>
        <v>0</v>
      </c>
      <c r="Y344" s="678">
        <f>RANK(X344,$X$328:$X$348)</f>
        <v>13</v>
      </c>
      <c r="Z344" s="705">
        <f t="shared" si="52"/>
        <v>0</v>
      </c>
      <c r="AB344" s="34"/>
      <c r="AD344" s="344"/>
    </row>
    <row r="345" spans="1:32" x14ac:dyDescent="0.2">
      <c r="Q345" s="686" t="s">
        <v>503</v>
      </c>
      <c r="R345" s="681">
        <f>SUMIF($A$2:$A$297,"=" &amp; $Q345,Q$2:Q$297)</f>
        <v>0</v>
      </c>
      <c r="S345" s="681">
        <f>SUMIF($A$2:$A$297,"=" &amp; $Q345,R$2:R$297)</f>
        <v>0</v>
      </c>
      <c r="T345" s="681">
        <f>SUMIF($A$2:$A$297,"=" &amp; $Q345,S$2:S$297)</f>
        <v>0</v>
      </c>
      <c r="U345" s="681">
        <f>SUMIF($A$2:$A$297,"=" &amp; Q345,$T$2:$T$297)</f>
        <v>0</v>
      </c>
      <c r="V345" s="681">
        <f>SUMIF($A$2:$A$297,"=" &amp; Q345,$U$2:$U$297)</f>
        <v>0</v>
      </c>
      <c r="W345" s="681">
        <f>SUMIF($A$2:$A$297,"=" &amp; Q345,$V$2:$V$297)</f>
        <v>0</v>
      </c>
      <c r="X345" s="682">
        <f t="shared" si="51"/>
        <v>0</v>
      </c>
      <c r="Y345" s="678">
        <f>RANK(X345,$X$328:$X$348)</f>
        <v>13</v>
      </c>
      <c r="Z345" s="705">
        <f t="shared" si="52"/>
        <v>0</v>
      </c>
      <c r="AB345" s="34"/>
      <c r="AD345" s="344"/>
    </row>
    <row r="346" spans="1:32" x14ac:dyDescent="0.2">
      <c r="Q346" s="686" t="s">
        <v>30</v>
      </c>
      <c r="R346" s="681">
        <f>SUMIF($A$2:$A$297,"=" &amp; $Q346,Q$2:Q$297)</f>
        <v>0</v>
      </c>
      <c r="S346" s="681">
        <f>SUMIF($A$2:$A$297,"=" &amp; $Q346,R$2:R$297)</f>
        <v>0</v>
      </c>
      <c r="T346" s="681">
        <f>SUMIF($A$2:$A$297,"=" &amp; $Q346,S$2:S$297)</f>
        <v>0</v>
      </c>
      <c r="U346" s="681">
        <f>SUMIF($A$2:$A$297,"=" &amp; Q346,$T$2:$T$297)</f>
        <v>0</v>
      </c>
      <c r="V346" s="681">
        <f>SUMIF($A$2:$A$297,"=" &amp; Q346,$U$2:$U$297)</f>
        <v>0</v>
      </c>
      <c r="W346" s="681">
        <f>SUMIF($A$2:$A$297,"=" &amp; Q346,$V$2:$V$297)</f>
        <v>0</v>
      </c>
      <c r="X346" s="682">
        <f t="shared" si="51"/>
        <v>0</v>
      </c>
      <c r="Y346" s="678">
        <f>RANK(X346,$X$328:$X$348)</f>
        <v>13</v>
      </c>
      <c r="Z346" s="705">
        <f t="shared" si="52"/>
        <v>0</v>
      </c>
      <c r="AB346" s="34"/>
      <c r="AD346" s="344"/>
    </row>
    <row r="347" spans="1:32" x14ac:dyDescent="0.2">
      <c r="Q347" s="687" t="s">
        <v>512</v>
      </c>
      <c r="R347" s="681">
        <f>SUMIF($A$2:$A$297,"=" &amp; $Q347,Q$2:Q$297)</f>
        <v>0</v>
      </c>
      <c r="S347" s="681">
        <f>SUMIF($A$2:$A$297,"=" &amp; $Q347,R$2:R$297)</f>
        <v>0</v>
      </c>
      <c r="T347" s="681">
        <f>SUMIF($A$2:$A$297,"=" &amp; $Q347,S$2:S$297)</f>
        <v>0</v>
      </c>
      <c r="U347" s="681">
        <f>SUMIF($A$2:$A$297,"=" &amp; Q347,$T$2:$T$297)</f>
        <v>0</v>
      </c>
      <c r="V347" s="681">
        <f>SUMIF($A$2:$A$297,"=" &amp; Q347,$U$2:$U$297)</f>
        <v>0</v>
      </c>
      <c r="W347" s="681">
        <f>SUMIF($A$2:$A$297,"=" &amp; Q347,$V$2:$V$297)</f>
        <v>0</v>
      </c>
      <c r="X347" s="682">
        <f t="shared" si="51"/>
        <v>0</v>
      </c>
      <c r="Y347" s="678">
        <f>RANK(X347,$X$328:$X$348)</f>
        <v>13</v>
      </c>
      <c r="Z347" s="705">
        <f t="shared" si="52"/>
        <v>0</v>
      </c>
      <c r="AA347" s="11"/>
      <c r="AB347" s="11"/>
      <c r="AC347" s="34"/>
      <c r="AE347" s="344"/>
      <c r="AF347" s="344"/>
    </row>
    <row r="348" spans="1:32" ht="15" thickBot="1" x14ac:dyDescent="0.25">
      <c r="Q348" s="688" t="s">
        <v>35</v>
      </c>
      <c r="R348" s="683">
        <f>SUMIF($A$2:$A$297,"=" &amp; $Q348,Q$2:Q$297)</f>
        <v>0</v>
      </c>
      <c r="S348" s="683">
        <f>SUMIF($A$2:$A$297,"=" &amp; $Q348,R$2:R$297)</f>
        <v>0</v>
      </c>
      <c r="T348" s="683">
        <f>SUMIF($A$2:$A$297,"=" &amp; $Q348,S$2:S$297)</f>
        <v>0</v>
      </c>
      <c r="U348" s="683">
        <f>SUMIF($A$2:$A$297,"=" &amp; Q348,$T$2:$T$297)</f>
        <v>0</v>
      </c>
      <c r="V348" s="683">
        <f>SUMIF($A$2:$A$297,"=" &amp; Q348,$U$2:$U$297)</f>
        <v>0</v>
      </c>
      <c r="W348" s="683">
        <f>SUMIF($A$2:$A$297,"=" &amp; Q348,$V$2:$V$297)</f>
        <v>0</v>
      </c>
      <c r="X348" s="684">
        <f t="shared" si="51"/>
        <v>0</v>
      </c>
      <c r="Y348" s="706">
        <f>RANK(X348,$X$328:$X$348)</f>
        <v>13</v>
      </c>
      <c r="Z348" s="707">
        <f t="shared" si="52"/>
        <v>0</v>
      </c>
    </row>
    <row r="350" spans="1:32" ht="15.75" customHeight="1" x14ac:dyDescent="0.2">
      <c r="Q350" s="1041" t="s">
        <v>525</v>
      </c>
      <c r="R350" s="1042"/>
      <c r="S350" s="1042"/>
      <c r="T350" s="1042"/>
      <c r="U350" s="1042"/>
      <c r="V350" s="1042"/>
      <c r="W350" s="1042"/>
      <c r="X350" s="1042"/>
      <c r="Y350" s="1042"/>
      <c r="Z350" s="1042"/>
    </row>
    <row r="351" spans="1:32" x14ac:dyDescent="0.2">
      <c r="Q351" s="1047" t="s">
        <v>40</v>
      </c>
      <c r="R351" s="1048"/>
      <c r="S351" s="694" t="s">
        <v>526</v>
      </c>
      <c r="T351" s="695">
        <v>39</v>
      </c>
      <c r="U351" s="692" t="s">
        <v>527</v>
      </c>
      <c r="V351" s="677">
        <v>50</v>
      </c>
      <c r="W351" s="678"/>
      <c r="X351" s="678"/>
      <c r="Y351" s="678"/>
      <c r="Z351" s="814"/>
    </row>
    <row r="352" spans="1:32" x14ac:dyDescent="0.2">
      <c r="Q352" s="480" t="s">
        <v>17</v>
      </c>
      <c r="R352" s="336">
        <v>2018</v>
      </c>
      <c r="S352" s="336">
        <v>2017</v>
      </c>
      <c r="T352" s="336">
        <v>2016</v>
      </c>
      <c r="U352" s="696">
        <v>2015</v>
      </c>
      <c r="V352" s="336">
        <v>2014</v>
      </c>
      <c r="W352" s="696">
        <v>2013</v>
      </c>
      <c r="X352" s="336">
        <v>2012</v>
      </c>
      <c r="Y352" s="696">
        <v>2011</v>
      </c>
      <c r="Z352" s="479">
        <v>2010</v>
      </c>
      <c r="AB352" s="34"/>
      <c r="AD352" s="344"/>
    </row>
    <row r="353" spans="17:30" x14ac:dyDescent="0.2">
      <c r="Q353" s="698">
        <v>1</v>
      </c>
      <c r="R353" s="693">
        <f>SUMIF($D:$D,"=" &amp; $Q$351 &amp; Q353,$O:$O)</f>
        <v>48</v>
      </c>
      <c r="S353" s="693">
        <f t="shared" ref="S353:Z362" ca="1" si="55">SUMIF(INDIRECT("'RawData(" &amp; S$352 &amp; ")'!$D:$D"),"=" &amp; $Q$351 &amp; $Q353,INDIRECT("'RawData(" &amp; S$352 &amp; ")'!$O:$O"))</f>
        <v>49</v>
      </c>
      <c r="T353" s="689">
        <f t="shared" ca="1" si="55"/>
        <v>43</v>
      </c>
      <c r="U353" s="693">
        <f t="shared" ca="1" si="55"/>
        <v>44</v>
      </c>
      <c r="V353" s="689">
        <f t="shared" ca="1" si="55"/>
        <v>38</v>
      </c>
      <c r="W353" s="693">
        <f t="shared" ca="1" si="55"/>
        <v>46</v>
      </c>
      <c r="X353" s="689">
        <f t="shared" ca="1" si="55"/>
        <v>47</v>
      </c>
      <c r="Y353" s="689">
        <f t="shared" ca="1" si="55"/>
        <v>48</v>
      </c>
      <c r="Z353" s="699">
        <f t="shared" ca="1" si="55"/>
        <v>42</v>
      </c>
      <c r="AB353" s="34"/>
      <c r="AD353" s="344"/>
    </row>
    <row r="354" spans="17:30" x14ac:dyDescent="0.2">
      <c r="Q354" s="698">
        <v>2</v>
      </c>
      <c r="R354" s="693">
        <f>SUMIF($D:$D,"=" &amp; $Q$351 &amp; Q354,$O:$O)</f>
        <v>36</v>
      </c>
      <c r="S354" s="693">
        <f t="shared" ca="1" si="55"/>
        <v>42</v>
      </c>
      <c r="T354" s="689">
        <f t="shared" ca="1" si="55"/>
        <v>46</v>
      </c>
      <c r="U354" s="693">
        <f t="shared" ca="1" si="55"/>
        <v>46</v>
      </c>
      <c r="V354" s="689">
        <f t="shared" ca="1" si="55"/>
        <v>47</v>
      </c>
      <c r="W354" s="693">
        <f t="shared" ca="1" si="55"/>
        <v>35</v>
      </c>
      <c r="X354" s="689">
        <f t="shared" ca="1" si="55"/>
        <v>44</v>
      </c>
      <c r="Y354" s="689">
        <f t="shared" ca="1" si="55"/>
        <v>48</v>
      </c>
      <c r="Z354" s="699">
        <f t="shared" ca="1" si="55"/>
        <v>41</v>
      </c>
      <c r="AB354" s="34"/>
      <c r="AD354" s="344"/>
    </row>
    <row r="355" spans="17:30" x14ac:dyDescent="0.2">
      <c r="Q355" s="698">
        <v>3</v>
      </c>
      <c r="R355" s="693">
        <f>SUMIF($D:$D,"=" &amp; $Q$351 &amp; Q355,$O:$O)</f>
        <v>42</v>
      </c>
      <c r="S355" s="693">
        <f t="shared" ca="1" si="55"/>
        <v>42</v>
      </c>
      <c r="T355" s="689">
        <f t="shared" ca="1" si="55"/>
        <v>44</v>
      </c>
      <c r="U355" s="693">
        <f t="shared" ca="1" si="55"/>
        <v>41</v>
      </c>
      <c r="V355" s="689">
        <f t="shared" ca="1" si="55"/>
        <v>48</v>
      </c>
      <c r="W355" s="693">
        <f t="shared" ca="1" si="55"/>
        <v>44</v>
      </c>
      <c r="X355" s="689">
        <f t="shared" ca="1" si="55"/>
        <v>0</v>
      </c>
      <c r="Y355" s="689">
        <f t="shared" ca="1" si="55"/>
        <v>41</v>
      </c>
      <c r="Z355" s="699">
        <f t="shared" ca="1" si="55"/>
        <v>40</v>
      </c>
      <c r="AB355" s="34"/>
      <c r="AD355" s="344"/>
    </row>
    <row r="356" spans="17:30" x14ac:dyDescent="0.2">
      <c r="Q356" s="698">
        <v>4</v>
      </c>
      <c r="R356" s="693">
        <f>SUMIF($D:$D,"=" &amp; $Q$351 &amp; Q356,$O:$O)</f>
        <v>43</v>
      </c>
      <c r="S356" s="693">
        <f t="shared" ca="1" si="55"/>
        <v>44</v>
      </c>
      <c r="T356" s="689">
        <f t="shared" ca="1" si="55"/>
        <v>41</v>
      </c>
      <c r="U356" s="693">
        <f t="shared" ca="1" si="55"/>
        <v>41</v>
      </c>
      <c r="V356" s="689">
        <f t="shared" ca="1" si="55"/>
        <v>40</v>
      </c>
      <c r="W356" s="693">
        <f t="shared" ca="1" si="55"/>
        <v>43</v>
      </c>
      <c r="X356" s="689">
        <f t="shared" ca="1" si="55"/>
        <v>40</v>
      </c>
      <c r="Y356" s="689">
        <f t="shared" ca="1" si="55"/>
        <v>53</v>
      </c>
      <c r="Z356" s="699">
        <f t="shared" ca="1" si="55"/>
        <v>43</v>
      </c>
      <c r="AB356" s="34"/>
      <c r="AD356" s="344"/>
    </row>
    <row r="357" spans="17:30" x14ac:dyDescent="0.2">
      <c r="Q357" s="698">
        <v>5</v>
      </c>
      <c r="R357" s="693">
        <f>SUMIF($D:$D,"=" &amp; $Q$351 &amp; Q357,$O:$O)</f>
        <v>43</v>
      </c>
      <c r="S357" s="693">
        <f t="shared" ca="1" si="55"/>
        <v>48</v>
      </c>
      <c r="T357" s="689">
        <f t="shared" ca="1" si="55"/>
        <v>43</v>
      </c>
      <c r="U357" s="693">
        <f t="shared" ca="1" si="55"/>
        <v>43</v>
      </c>
      <c r="V357" s="689">
        <f t="shared" ca="1" si="55"/>
        <v>0</v>
      </c>
      <c r="W357" s="693">
        <f t="shared" ca="1" si="55"/>
        <v>37</v>
      </c>
      <c r="X357" s="689">
        <f t="shared" ca="1" si="55"/>
        <v>45</v>
      </c>
      <c r="Y357" s="689">
        <f t="shared" ca="1" si="55"/>
        <v>34</v>
      </c>
      <c r="Z357" s="699">
        <f t="shared" ca="1" si="55"/>
        <v>42</v>
      </c>
      <c r="AB357" s="34"/>
      <c r="AD357" s="344"/>
    </row>
    <row r="358" spans="17:30" x14ac:dyDescent="0.2">
      <c r="Q358" s="698">
        <v>6</v>
      </c>
      <c r="R358" s="693">
        <f>SUMIF($D:$D,"=" &amp; $Q$351 &amp; Q358,$O:$O)</f>
        <v>41</v>
      </c>
      <c r="S358" s="693">
        <f t="shared" ca="1" si="55"/>
        <v>36</v>
      </c>
      <c r="T358" s="689">
        <f t="shared" ca="1" si="55"/>
        <v>38</v>
      </c>
      <c r="U358" s="693">
        <f t="shared" ca="1" si="55"/>
        <v>40</v>
      </c>
      <c r="V358" s="689">
        <f t="shared" ca="1" si="55"/>
        <v>0</v>
      </c>
      <c r="W358" s="693">
        <f t="shared" ca="1" si="55"/>
        <v>36</v>
      </c>
      <c r="X358" s="689">
        <f t="shared" ca="1" si="55"/>
        <v>0</v>
      </c>
      <c r="Y358" s="689">
        <f t="shared" ca="1" si="55"/>
        <v>40</v>
      </c>
      <c r="Z358" s="699">
        <f t="shared" ca="1" si="55"/>
        <v>42</v>
      </c>
      <c r="AB358" s="34"/>
      <c r="AD358" s="344"/>
    </row>
    <row r="359" spans="17:30" x14ac:dyDescent="0.2">
      <c r="Q359" s="698">
        <v>7</v>
      </c>
      <c r="R359" s="693">
        <f>SUMIF($D:$D,"=" &amp; $Q$351 &amp; Q359,$O:$O)</f>
        <v>37</v>
      </c>
      <c r="S359" s="693">
        <f t="shared" ca="1" si="55"/>
        <v>40</v>
      </c>
      <c r="T359" s="689">
        <f t="shared" ca="1" si="55"/>
        <v>41</v>
      </c>
      <c r="U359" s="693">
        <f t="shared" ca="1" si="55"/>
        <v>40</v>
      </c>
      <c r="V359" s="689">
        <f t="shared" ca="1" si="55"/>
        <v>42</v>
      </c>
      <c r="W359" s="693">
        <f t="shared" ca="1" si="55"/>
        <v>44</v>
      </c>
      <c r="X359" s="689">
        <f t="shared" ca="1" si="55"/>
        <v>0</v>
      </c>
      <c r="Y359" s="689">
        <f t="shared" ca="1" si="55"/>
        <v>43</v>
      </c>
      <c r="Z359" s="699">
        <f t="shared" ca="1" si="55"/>
        <v>39</v>
      </c>
      <c r="AB359" s="34"/>
      <c r="AD359" s="344"/>
    </row>
    <row r="360" spans="17:30" x14ac:dyDescent="0.2">
      <c r="Q360" s="698">
        <v>8</v>
      </c>
      <c r="R360" s="693">
        <f>SUMIF($D:$D,"=" &amp; $Q$351 &amp; Q360,$O:$O)</f>
        <v>0</v>
      </c>
      <c r="S360" s="693">
        <f t="shared" ca="1" si="55"/>
        <v>46</v>
      </c>
      <c r="T360" s="689">
        <f t="shared" ca="1" si="55"/>
        <v>40</v>
      </c>
      <c r="U360" s="693">
        <f t="shared" ca="1" si="55"/>
        <v>41</v>
      </c>
      <c r="V360" s="689">
        <f t="shared" ca="1" si="55"/>
        <v>39</v>
      </c>
      <c r="W360" s="693">
        <f t="shared" ca="1" si="55"/>
        <v>44</v>
      </c>
      <c r="X360" s="689">
        <f t="shared" ca="1" si="55"/>
        <v>37</v>
      </c>
      <c r="Y360" s="689">
        <f t="shared" ca="1" si="55"/>
        <v>0</v>
      </c>
      <c r="Z360" s="699">
        <f t="shared" ca="1" si="55"/>
        <v>37</v>
      </c>
      <c r="AB360" s="34"/>
      <c r="AD360" s="344"/>
    </row>
    <row r="361" spans="17:30" x14ac:dyDescent="0.2">
      <c r="Q361" s="698">
        <v>9</v>
      </c>
      <c r="R361" s="693">
        <f>SUMIF($D:$D,"=" &amp; $Q$351 &amp; Q361,$O:$O)</f>
        <v>0</v>
      </c>
      <c r="S361" s="693">
        <f t="shared" ca="1" si="55"/>
        <v>43</v>
      </c>
      <c r="T361" s="689">
        <f t="shared" ca="1" si="55"/>
        <v>40</v>
      </c>
      <c r="U361" s="693">
        <f t="shared" ca="1" si="55"/>
        <v>45</v>
      </c>
      <c r="V361" s="689">
        <f t="shared" ca="1" si="55"/>
        <v>44</v>
      </c>
      <c r="W361" s="693">
        <f t="shared" ca="1" si="55"/>
        <v>47</v>
      </c>
      <c r="X361" s="689">
        <f t="shared" ca="1" si="55"/>
        <v>38</v>
      </c>
      <c r="Y361" s="689">
        <f t="shared" ca="1" si="55"/>
        <v>43</v>
      </c>
      <c r="Z361" s="699">
        <f t="shared" ca="1" si="55"/>
        <v>0</v>
      </c>
      <c r="AB361" s="34"/>
      <c r="AD361" s="344"/>
    </row>
    <row r="362" spans="17:30" x14ac:dyDescent="0.2">
      <c r="Q362" s="698">
        <v>10</v>
      </c>
      <c r="R362" s="693">
        <f>SUMIF($D:$D,"=" &amp; $Q$351 &amp; Q362,$O:$O)</f>
        <v>0</v>
      </c>
      <c r="S362" s="693">
        <f t="shared" ca="1" si="55"/>
        <v>41</v>
      </c>
      <c r="T362" s="689">
        <f t="shared" ca="1" si="55"/>
        <v>42</v>
      </c>
      <c r="U362" s="693">
        <f t="shared" ca="1" si="55"/>
        <v>42</v>
      </c>
      <c r="V362" s="689">
        <f t="shared" ca="1" si="55"/>
        <v>39</v>
      </c>
      <c r="W362" s="693">
        <f t="shared" ca="1" si="55"/>
        <v>43</v>
      </c>
      <c r="X362" s="689">
        <f t="shared" ca="1" si="55"/>
        <v>43</v>
      </c>
      <c r="Y362" s="689">
        <f t="shared" ca="1" si="55"/>
        <v>37</v>
      </c>
      <c r="Z362" s="699">
        <f t="shared" ca="1" si="55"/>
        <v>36</v>
      </c>
      <c r="AB362" s="34"/>
      <c r="AD362" s="344"/>
    </row>
    <row r="363" spans="17:30" x14ac:dyDescent="0.2">
      <c r="Q363" s="698">
        <v>11</v>
      </c>
      <c r="R363" s="693">
        <f>SUMIF($D:$D,"=" &amp; $Q$351 &amp; Q363,$O:$O)</f>
        <v>0</v>
      </c>
      <c r="S363" s="693">
        <f t="shared" ref="S363:Z369" ca="1" si="56">SUMIF(INDIRECT("'RawData(" &amp; S$352 &amp; ")'!$D:$D"),"=" &amp; $Q$351 &amp; $Q363,INDIRECT("'RawData(" &amp; S$352 &amp; ")'!$O:$O"))</f>
        <v>44</v>
      </c>
      <c r="T363" s="689">
        <f t="shared" ca="1" si="56"/>
        <v>37</v>
      </c>
      <c r="U363" s="693">
        <f t="shared" ca="1" si="56"/>
        <v>44</v>
      </c>
      <c r="V363" s="689">
        <f t="shared" ca="1" si="56"/>
        <v>44</v>
      </c>
      <c r="W363" s="693">
        <f t="shared" ca="1" si="56"/>
        <v>0</v>
      </c>
      <c r="X363" s="689">
        <f t="shared" ca="1" si="56"/>
        <v>34</v>
      </c>
      <c r="Y363" s="689">
        <f t="shared" ca="1" si="56"/>
        <v>43</v>
      </c>
      <c r="Z363" s="699">
        <f t="shared" ca="1" si="56"/>
        <v>44</v>
      </c>
      <c r="AB363" s="34"/>
      <c r="AD363" s="344"/>
    </row>
    <row r="364" spans="17:30" x14ac:dyDescent="0.2">
      <c r="Q364" s="698">
        <v>12</v>
      </c>
      <c r="R364" s="693">
        <f>SUMIF($D:$D,"=" &amp; $Q$351 &amp; Q364,$O:$O)</f>
        <v>0</v>
      </c>
      <c r="S364" s="693">
        <f t="shared" ca="1" si="56"/>
        <v>41</v>
      </c>
      <c r="T364" s="689">
        <f t="shared" ca="1" si="56"/>
        <v>41</v>
      </c>
      <c r="U364" s="693">
        <f t="shared" ca="1" si="56"/>
        <v>35</v>
      </c>
      <c r="V364" s="689">
        <f t="shared" ca="1" si="56"/>
        <v>42</v>
      </c>
      <c r="W364" s="693">
        <f t="shared" ca="1" si="56"/>
        <v>40</v>
      </c>
      <c r="X364" s="689">
        <f t="shared" ca="1" si="56"/>
        <v>39</v>
      </c>
      <c r="Y364" s="689">
        <f t="shared" ca="1" si="56"/>
        <v>41</v>
      </c>
      <c r="Z364" s="699">
        <f t="shared" ca="1" si="56"/>
        <v>0</v>
      </c>
      <c r="AB364" s="34"/>
      <c r="AD364" s="344"/>
    </row>
    <row r="365" spans="17:30" x14ac:dyDescent="0.2">
      <c r="Q365" s="698">
        <v>13</v>
      </c>
      <c r="R365" s="693">
        <f>SUMIF($D:$D,"=" &amp; $Q$351 &amp; Q365,$O:$O)</f>
        <v>0</v>
      </c>
      <c r="S365" s="693">
        <f t="shared" ca="1" si="56"/>
        <v>42</v>
      </c>
      <c r="T365" s="689">
        <f t="shared" ca="1" si="56"/>
        <v>45</v>
      </c>
      <c r="U365" s="693">
        <f t="shared" ca="1" si="56"/>
        <v>48</v>
      </c>
      <c r="V365" s="689">
        <f t="shared" ca="1" si="56"/>
        <v>43</v>
      </c>
      <c r="W365" s="693">
        <f t="shared" ca="1" si="56"/>
        <v>0</v>
      </c>
      <c r="X365" s="689">
        <f t="shared" ca="1" si="56"/>
        <v>38</v>
      </c>
      <c r="Y365" s="689">
        <f t="shared" ca="1" si="56"/>
        <v>0</v>
      </c>
      <c r="Z365" s="699">
        <f t="shared" ca="1" si="56"/>
        <v>42</v>
      </c>
      <c r="AB365" s="34"/>
      <c r="AD365" s="344"/>
    </row>
    <row r="366" spans="17:30" x14ac:dyDescent="0.2">
      <c r="Q366" s="698">
        <v>14</v>
      </c>
      <c r="R366" s="693">
        <f>SUMIF($D:$D,"=" &amp; $Q$351 &amp; Q366,$O:$O)</f>
        <v>0</v>
      </c>
      <c r="S366" s="693">
        <f t="shared" ca="1" si="56"/>
        <v>42</v>
      </c>
      <c r="T366" s="689">
        <f t="shared" ca="1" si="56"/>
        <v>40</v>
      </c>
      <c r="U366" s="693">
        <f t="shared" ca="1" si="56"/>
        <v>41</v>
      </c>
      <c r="V366" s="689">
        <f t="shared" ca="1" si="56"/>
        <v>0</v>
      </c>
      <c r="W366" s="693">
        <f t="shared" ca="1" si="56"/>
        <v>43</v>
      </c>
      <c r="X366" s="689">
        <f t="shared" ca="1" si="56"/>
        <v>44</v>
      </c>
      <c r="Y366" s="689">
        <f t="shared" ca="1" si="56"/>
        <v>44</v>
      </c>
      <c r="Z366" s="699">
        <f t="shared" ca="1" si="56"/>
        <v>0</v>
      </c>
      <c r="AB366" s="34"/>
      <c r="AD366" s="344"/>
    </row>
    <row r="367" spans="17:30" x14ac:dyDescent="0.2">
      <c r="Q367" s="698">
        <v>15</v>
      </c>
      <c r="R367" s="693">
        <f>SUMIF($D:$D,"=" &amp; $Q$351 &amp; Q367,$O:$O)</f>
        <v>0</v>
      </c>
      <c r="S367" s="693">
        <f t="shared" ca="1" si="56"/>
        <v>38</v>
      </c>
      <c r="T367" s="689">
        <f t="shared" ca="1" si="56"/>
        <v>40</v>
      </c>
      <c r="U367" s="693">
        <f t="shared" ca="1" si="56"/>
        <v>38</v>
      </c>
      <c r="V367" s="689">
        <f t="shared" ca="1" si="56"/>
        <v>42</v>
      </c>
      <c r="W367" s="693">
        <f t="shared" ca="1" si="56"/>
        <v>43</v>
      </c>
      <c r="X367" s="689">
        <f t="shared" ca="1" si="56"/>
        <v>39</v>
      </c>
      <c r="Y367" s="689">
        <f t="shared" ca="1" si="56"/>
        <v>0</v>
      </c>
      <c r="Z367" s="699">
        <f t="shared" ca="1" si="56"/>
        <v>39</v>
      </c>
      <c r="AB367" s="34"/>
      <c r="AD367" s="344"/>
    </row>
    <row r="368" spans="17:30" x14ac:dyDescent="0.2">
      <c r="Q368" s="698">
        <v>16</v>
      </c>
      <c r="R368" s="693">
        <f>SUMIF($D:$D,"=" &amp; $Q$351 &amp; Q368,$O:$O)</f>
        <v>0</v>
      </c>
      <c r="S368" s="693">
        <f t="shared" ca="1" si="56"/>
        <v>45</v>
      </c>
      <c r="T368" s="689">
        <f t="shared" ca="1" si="56"/>
        <v>43</v>
      </c>
      <c r="U368" s="693">
        <f t="shared" ca="1" si="56"/>
        <v>0</v>
      </c>
      <c r="V368" s="689">
        <f t="shared" ca="1" si="56"/>
        <v>0</v>
      </c>
      <c r="W368" s="693">
        <f t="shared" ca="1" si="56"/>
        <v>49</v>
      </c>
      <c r="X368" s="689">
        <f t="shared" ca="1" si="56"/>
        <v>0</v>
      </c>
      <c r="Y368" s="689">
        <f t="shared" ca="1" si="56"/>
        <v>0</v>
      </c>
      <c r="Z368" s="699">
        <f t="shared" ca="1" si="56"/>
        <v>40</v>
      </c>
      <c r="AB368" s="34"/>
      <c r="AD368" s="344"/>
    </row>
    <row r="369" spans="2:30" x14ac:dyDescent="0.2">
      <c r="Q369" s="440">
        <v>17</v>
      </c>
      <c r="R369" s="215">
        <f>SUMIF($D:$D,"=" &amp; $Q$351 &amp; Q369,$O:$O)</f>
        <v>0</v>
      </c>
      <c r="S369" s="215">
        <f t="shared" ca="1" si="56"/>
        <v>49</v>
      </c>
      <c r="T369" s="697">
        <f t="shared" ca="1" si="56"/>
        <v>0</v>
      </c>
      <c r="U369" s="215">
        <f t="shared" ca="1" si="56"/>
        <v>37</v>
      </c>
      <c r="V369" s="697">
        <f t="shared" ca="1" si="56"/>
        <v>0</v>
      </c>
      <c r="W369" s="215">
        <f t="shared" ca="1" si="56"/>
        <v>0</v>
      </c>
      <c r="X369" s="697">
        <f t="shared" ca="1" si="56"/>
        <v>0</v>
      </c>
      <c r="Y369" s="697">
        <f t="shared" ca="1" si="56"/>
        <v>0</v>
      </c>
      <c r="Z369" s="154">
        <f t="shared" ca="1" si="56"/>
        <v>39</v>
      </c>
      <c r="AB369" s="34"/>
      <c r="AD369" s="344"/>
    </row>
    <row r="370" spans="2:30" x14ac:dyDescent="0.2">
      <c r="O370" s="11" t="s">
        <v>547</v>
      </c>
      <c r="Q370" s="690"/>
      <c r="R370" s="35"/>
      <c r="S370" s="678"/>
      <c r="T370" s="678"/>
      <c r="U370" s="678"/>
      <c r="V370" s="678"/>
      <c r="W370" s="678"/>
      <c r="X370" s="678"/>
      <c r="Y370" s="678"/>
      <c r="Z370" s="679"/>
      <c r="AB370" s="34"/>
      <c r="AD370" s="344"/>
    </row>
    <row r="371" spans="2:30" ht="15" thickBot="1" x14ac:dyDescent="0.25">
      <c r="O371" s="525">
        <f ca="1">AVERAGE(R371:Z371)</f>
        <v>41.820689386865865</v>
      </c>
      <c r="Q371" s="700" t="s">
        <v>65</v>
      </c>
      <c r="R371" s="701">
        <f t="shared" ref="R371:Y371" si="57">AVERAGEIF(R353:R369,"&lt;&gt;0")</f>
        <v>41.428571428571431</v>
      </c>
      <c r="S371" s="701">
        <f t="shared" ca="1" si="57"/>
        <v>43.058823529411768</v>
      </c>
      <c r="T371" s="701">
        <f t="shared" ca="1" si="57"/>
        <v>41.5</v>
      </c>
      <c r="U371" s="701">
        <f t="shared" ca="1" si="57"/>
        <v>41.625</v>
      </c>
      <c r="V371" s="701">
        <f t="shared" ca="1" si="57"/>
        <v>42.333333333333336</v>
      </c>
      <c r="W371" s="701">
        <f t="shared" ca="1" si="57"/>
        <v>42.428571428571431</v>
      </c>
      <c r="X371" s="701">
        <f t="shared" ref="X371" ca="1" si="58">AVERAGEIF(X353:X369,"&lt;&gt;0")</f>
        <v>40.666666666666664</v>
      </c>
      <c r="Y371" s="701">
        <f t="shared" ca="1" si="57"/>
        <v>42.916666666666664</v>
      </c>
      <c r="Z371" s="702">
        <f ca="1">AVERAGEIF(Z353:Z369,"&lt;&gt;0")</f>
        <v>40.428571428571431</v>
      </c>
      <c r="AB371" s="34"/>
      <c r="AD371" s="344"/>
    </row>
    <row r="376" spans="2:30" ht="15" thickBot="1" x14ac:dyDescent="0.25"/>
    <row r="377" spans="2:30" ht="15" thickBot="1" x14ac:dyDescent="0.25">
      <c r="F377" s="750" t="s">
        <v>7</v>
      </c>
      <c r="G377" s="751" t="s">
        <v>8</v>
      </c>
      <c r="H377" s="751" t="s">
        <v>9</v>
      </c>
      <c r="I377" s="751" t="s">
        <v>10</v>
      </c>
      <c r="J377" s="751" t="s">
        <v>11</v>
      </c>
      <c r="K377" s="751" t="s">
        <v>12</v>
      </c>
      <c r="L377" s="751" t="s">
        <v>13</v>
      </c>
      <c r="M377" s="751" t="s">
        <v>14</v>
      </c>
      <c r="N377" s="752" t="s">
        <v>15</v>
      </c>
      <c r="O377" s="753" t="s">
        <v>1</v>
      </c>
    </row>
    <row r="378" spans="2:30" x14ac:dyDescent="0.2">
      <c r="D378" s="758" t="s">
        <v>34</v>
      </c>
      <c r="E378" s="742" t="s">
        <v>535</v>
      </c>
      <c r="F378" s="744">
        <v>5</v>
      </c>
      <c r="G378" s="745">
        <v>4</v>
      </c>
      <c r="H378" s="745">
        <v>6</v>
      </c>
      <c r="I378" s="745">
        <v>5</v>
      </c>
      <c r="J378" s="745">
        <v>4</v>
      </c>
      <c r="K378" s="745">
        <v>5</v>
      </c>
      <c r="L378" s="745">
        <v>4</v>
      </c>
      <c r="M378" s="745">
        <v>5</v>
      </c>
      <c r="N378" s="746">
        <v>5</v>
      </c>
      <c r="O378" s="1045">
        <v>43</v>
      </c>
    </row>
    <row r="379" spans="2:30" ht="15" thickBot="1" x14ac:dyDescent="0.25">
      <c r="B379" s="733"/>
      <c r="C379" s="733"/>
      <c r="D379" s="691"/>
      <c r="E379" s="743" t="s">
        <v>536</v>
      </c>
      <c r="F379" s="747">
        <v>-3</v>
      </c>
      <c r="G379" s="748">
        <f>F379+(G378-MIN(G$381,G$384,G$387))</f>
        <v>-3</v>
      </c>
      <c r="H379" s="748">
        <f t="shared" ref="H379:N379" si="59">G379+(H378-MIN(H$381,H$384,H$387))</f>
        <v>-1</v>
      </c>
      <c r="I379" s="748">
        <f t="shared" si="59"/>
        <v>-1</v>
      </c>
      <c r="J379" s="748">
        <f t="shared" si="59"/>
        <v>0</v>
      </c>
      <c r="K379" s="748">
        <f t="shared" si="59"/>
        <v>0</v>
      </c>
      <c r="L379" s="748">
        <f t="shared" si="59"/>
        <v>1</v>
      </c>
      <c r="M379" s="748">
        <f t="shared" si="59"/>
        <v>2</v>
      </c>
      <c r="N379" s="749">
        <f t="shared" si="59"/>
        <v>1</v>
      </c>
      <c r="O379" s="1046"/>
    </row>
    <row r="380" spans="2:30" ht="15" thickBot="1" x14ac:dyDescent="0.25">
      <c r="B380" s="733"/>
      <c r="C380" s="733"/>
      <c r="D380" s="759"/>
      <c r="E380" s="692"/>
      <c r="F380" s="762">
        <f>F378*9-3</f>
        <v>42</v>
      </c>
      <c r="G380" s="763">
        <f>AVERAGE($F378:G378)*9-3</f>
        <v>37.5</v>
      </c>
      <c r="H380" s="763">
        <f>AVERAGE($F378:H378)*9-3</f>
        <v>42</v>
      </c>
      <c r="I380" s="763">
        <f>AVERAGE($F378:I378)*9-3</f>
        <v>42</v>
      </c>
      <c r="J380" s="763">
        <f>AVERAGE($F378:J378)*9-3</f>
        <v>40.199999999999996</v>
      </c>
      <c r="K380" s="763">
        <f>AVERAGE($F378:K378)*9-3</f>
        <v>40.5</v>
      </c>
      <c r="L380" s="763">
        <f>AVERAGE($F378:L378)*9-3</f>
        <v>39.428571428571431</v>
      </c>
      <c r="M380" s="763">
        <f>AVERAGE($F378:M378)*9-3</f>
        <v>39.75</v>
      </c>
      <c r="N380" s="763">
        <f>AVERAGE($F378:N378)*9-3</f>
        <v>40</v>
      </c>
      <c r="O380" s="760"/>
    </row>
    <row r="381" spans="2:30" x14ac:dyDescent="0.2">
      <c r="D381" s="758" t="s">
        <v>131</v>
      </c>
      <c r="E381" s="742" t="s">
        <v>535</v>
      </c>
      <c r="F381" s="744">
        <v>5</v>
      </c>
      <c r="G381" s="745">
        <v>5</v>
      </c>
      <c r="H381" s="745">
        <v>5</v>
      </c>
      <c r="I381" s="745">
        <v>5</v>
      </c>
      <c r="J381" s="745">
        <v>7</v>
      </c>
      <c r="K381" s="745">
        <v>6</v>
      </c>
      <c r="L381" s="745">
        <v>4</v>
      </c>
      <c r="M381" s="745">
        <v>5</v>
      </c>
      <c r="N381" s="746">
        <v>6</v>
      </c>
      <c r="O381" s="1045">
        <v>48</v>
      </c>
    </row>
    <row r="382" spans="2:30" ht="15" thickBot="1" x14ac:dyDescent="0.25">
      <c r="B382" s="733"/>
      <c r="C382" s="733"/>
      <c r="D382" s="691"/>
      <c r="E382" s="743" t="s">
        <v>536</v>
      </c>
      <c r="F382" s="747">
        <v>-1</v>
      </c>
      <c r="G382" s="748">
        <f t="shared" ref="G382:M382" si="60">F382+(G381-MIN(G$378,G$384,G$387))</f>
        <v>0</v>
      </c>
      <c r="H382" s="748">
        <f t="shared" si="60"/>
        <v>1</v>
      </c>
      <c r="I382" s="748">
        <f t="shared" si="60"/>
        <v>1</v>
      </c>
      <c r="J382" s="748">
        <f t="shared" si="60"/>
        <v>5</v>
      </c>
      <c r="K382" s="748">
        <f t="shared" si="60"/>
        <v>6</v>
      </c>
      <c r="L382" s="748">
        <f t="shared" si="60"/>
        <v>7</v>
      </c>
      <c r="M382" s="748">
        <f t="shared" si="60"/>
        <v>8</v>
      </c>
      <c r="N382" s="749">
        <v>8</v>
      </c>
      <c r="O382" s="1046"/>
    </row>
    <row r="383" spans="2:30" ht="15" thickBot="1" x14ac:dyDescent="0.25">
      <c r="B383" s="733"/>
      <c r="C383" s="733"/>
      <c r="D383" s="759"/>
      <c r="E383" s="692"/>
      <c r="F383" s="762">
        <f>F381*9-3</f>
        <v>42</v>
      </c>
      <c r="G383" s="763">
        <f>AVERAGE($F381:G381)*9-1</f>
        <v>44</v>
      </c>
      <c r="H383" s="763">
        <f>AVERAGE($F381:H381)*9-1</f>
        <v>44</v>
      </c>
      <c r="I383" s="763">
        <f>AVERAGE($F381:I381)*9-1</f>
        <v>44</v>
      </c>
      <c r="J383" s="763">
        <f>AVERAGE($F381:J381)*9-1</f>
        <v>47.6</v>
      </c>
      <c r="K383" s="763">
        <f>AVERAGE($F381:K381)*9-1</f>
        <v>48.5</v>
      </c>
      <c r="L383" s="763">
        <f>AVERAGE($F381:L381)*9-1</f>
        <v>46.571428571428569</v>
      </c>
      <c r="M383" s="763">
        <f>AVERAGE($F381:M381)*9-1</f>
        <v>46.25</v>
      </c>
      <c r="N383" s="763">
        <f>AVERAGE($F381:N381)*9-1</f>
        <v>47</v>
      </c>
      <c r="O383" s="760"/>
    </row>
    <row r="384" spans="2:30" x14ac:dyDescent="0.2">
      <c r="D384" s="758" t="s">
        <v>38</v>
      </c>
      <c r="E384" s="742" t="s">
        <v>535</v>
      </c>
      <c r="F384" s="744">
        <v>5</v>
      </c>
      <c r="G384" s="745">
        <v>5</v>
      </c>
      <c r="H384" s="745">
        <v>5</v>
      </c>
      <c r="I384" s="745">
        <v>5</v>
      </c>
      <c r="J384" s="745">
        <v>6</v>
      </c>
      <c r="K384" s="745">
        <v>5</v>
      </c>
      <c r="L384" s="745">
        <v>5</v>
      </c>
      <c r="M384" s="745">
        <v>6</v>
      </c>
      <c r="N384" s="746">
        <v>7</v>
      </c>
      <c r="O384" s="1045">
        <v>49</v>
      </c>
    </row>
    <row r="385" spans="2:15" ht="15" thickBot="1" x14ac:dyDescent="0.25">
      <c r="B385" s="733"/>
      <c r="C385" s="733"/>
      <c r="D385" s="691"/>
      <c r="E385" s="743" t="s">
        <v>536</v>
      </c>
      <c r="F385" s="754">
        <v>-5.2</v>
      </c>
      <c r="G385" s="755">
        <f>F385+(G384-MIN(G$378,G$381,G$387))</f>
        <v>-4.2</v>
      </c>
      <c r="H385" s="756">
        <f t="shared" ref="H385:N385" si="61">G385+(H384-MIN(H$378,H$381,H$387))</f>
        <v>-3.2</v>
      </c>
      <c r="I385" s="755">
        <f t="shared" si="61"/>
        <v>-3.2</v>
      </c>
      <c r="J385" s="755">
        <f t="shared" si="61"/>
        <v>-0.20000000000000018</v>
      </c>
      <c r="K385" s="755">
        <f t="shared" si="61"/>
        <v>-0.20000000000000018</v>
      </c>
      <c r="L385" s="748">
        <f t="shared" si="61"/>
        <v>1.7999999999999998</v>
      </c>
      <c r="M385" s="748">
        <f t="shared" si="61"/>
        <v>3.8</v>
      </c>
      <c r="N385" s="749">
        <f t="shared" si="61"/>
        <v>5.8</v>
      </c>
      <c r="O385" s="1046"/>
    </row>
    <row r="386" spans="2:15" ht="15" thickBot="1" x14ac:dyDescent="0.25">
      <c r="B386" s="733"/>
      <c r="C386" s="733"/>
      <c r="D386" s="759"/>
      <c r="E386" s="692"/>
      <c r="F386" s="762">
        <f>F384*9-3</f>
        <v>42</v>
      </c>
      <c r="G386" s="763">
        <f>AVERAGE($F384:G384)*9-5.2</f>
        <v>39.799999999999997</v>
      </c>
      <c r="H386" s="763">
        <f>AVERAGE($F384:H384)*9-5.2</f>
        <v>39.799999999999997</v>
      </c>
      <c r="I386" s="763">
        <f>AVERAGE($F384:I384)*9-5.2</f>
        <v>39.799999999999997</v>
      </c>
      <c r="J386" s="763">
        <f>AVERAGE($F384:J384)*9-5.2</f>
        <v>41.6</v>
      </c>
      <c r="K386" s="763">
        <f>AVERAGE($F384:K384)*9-5.2</f>
        <v>41.3</v>
      </c>
      <c r="L386" s="763">
        <f>AVERAGE($F384:L384)*9-5.2</f>
        <v>41.085714285714289</v>
      </c>
      <c r="M386" s="763">
        <f>AVERAGE($F384:M384)*9-5.2</f>
        <v>42.05</v>
      </c>
      <c r="N386" s="763">
        <f>AVERAGE($F384:N384)*9-5.2</f>
        <v>43.8</v>
      </c>
      <c r="O386" s="760"/>
    </row>
    <row r="387" spans="2:15" x14ac:dyDescent="0.2">
      <c r="D387" s="758" t="s">
        <v>29</v>
      </c>
      <c r="E387" s="742" t="s">
        <v>535</v>
      </c>
      <c r="F387" s="744">
        <v>5</v>
      </c>
      <c r="G387" s="745">
        <v>4</v>
      </c>
      <c r="H387" s="745">
        <v>4</v>
      </c>
      <c r="I387" s="745">
        <v>5</v>
      </c>
      <c r="J387" s="745">
        <v>3</v>
      </c>
      <c r="K387" s="745">
        <v>5</v>
      </c>
      <c r="L387" s="745">
        <v>3</v>
      </c>
      <c r="M387" s="745">
        <v>4</v>
      </c>
      <c r="N387" s="746">
        <v>6</v>
      </c>
      <c r="O387" s="1043">
        <v>39</v>
      </c>
    </row>
    <row r="388" spans="2:15" ht="15.75" customHeight="1" thickBot="1" x14ac:dyDescent="0.25">
      <c r="D388" s="691"/>
      <c r="E388" s="743" t="s">
        <v>536</v>
      </c>
      <c r="F388" s="747">
        <v>0</v>
      </c>
      <c r="G388" s="748">
        <f>F388+(G387-MIN(G$378,G$381,G$384))</f>
        <v>0</v>
      </c>
      <c r="H388" s="748">
        <v>0</v>
      </c>
      <c r="I388" s="748">
        <f>H388+(I387-MIN(I$378,I$381,I$384))</f>
        <v>0</v>
      </c>
      <c r="J388" s="748">
        <v>0</v>
      </c>
      <c r="K388" s="748">
        <f>J388+(K387-MIN(K$378,K$381,K$384))</f>
        <v>0</v>
      </c>
      <c r="L388" s="755">
        <f>K388+(L387-MIN(L$378,L$381,L$384))</f>
        <v>-1</v>
      </c>
      <c r="M388" s="755">
        <f>L388+(M387-MIN(M$378,M$381,M$384))</f>
        <v>-2</v>
      </c>
      <c r="N388" s="757">
        <f>M388+(N387-MIN(N$378,N$381,N$384))</f>
        <v>-1</v>
      </c>
      <c r="O388" s="1044"/>
    </row>
    <row r="389" spans="2:15" ht="15.75" customHeight="1" x14ac:dyDescent="0.2">
      <c r="B389" s="733"/>
      <c r="C389" s="733"/>
      <c r="D389" s="35"/>
      <c r="E389" s="692"/>
      <c r="F389" s="762">
        <f>F387*9-3</f>
        <v>42</v>
      </c>
      <c r="G389" s="763">
        <f>AVERAGE($F387:G387)*9</f>
        <v>40.5</v>
      </c>
      <c r="H389" s="763">
        <f>AVERAGE($F387:H387)*9</f>
        <v>39</v>
      </c>
      <c r="I389" s="763">
        <f>AVERAGE($F387:I387)*9</f>
        <v>40.5</v>
      </c>
      <c r="J389" s="763">
        <f>AVERAGE($F387:J387)*9</f>
        <v>37.800000000000004</v>
      </c>
      <c r="K389" s="763">
        <f>AVERAGE($F387:K387)*9</f>
        <v>39</v>
      </c>
      <c r="L389" s="763">
        <f>AVERAGE($F387:L387)*9</f>
        <v>37.285714285714292</v>
      </c>
      <c r="M389" s="763">
        <f>AVERAGE($F387:M387)*9</f>
        <v>37.125</v>
      </c>
      <c r="N389" s="763">
        <f>AVERAGE($F387:N387)*9</f>
        <v>39</v>
      </c>
      <c r="O389" s="761"/>
    </row>
    <row r="484" spans="24:24" x14ac:dyDescent="0.2">
      <c r="X484" s="11">
        <f>6*17</f>
        <v>102</v>
      </c>
    </row>
    <row r="485" spans="24:24" x14ac:dyDescent="0.2">
      <c r="X485" s="11" t="e">
        <f>RANK(W78,$W$78:$W$104)</f>
        <v>#N/A</v>
      </c>
    </row>
    <row r="486" spans="24:24" x14ac:dyDescent="0.2">
      <c r="X486" s="11" t="e">
        <f>RANK(W79,$W$78:$W$104)</f>
        <v>#N/A</v>
      </c>
    </row>
    <row r="487" spans="24:24" x14ac:dyDescent="0.2">
      <c r="X487" s="11" t="e">
        <f>RANK(W80,$W$78:$W$104)</f>
        <v>#N/A</v>
      </c>
    </row>
    <row r="488" spans="24:24" x14ac:dyDescent="0.2">
      <c r="X488" s="11" t="e">
        <f>RANK(W81,$W$78:$W$104)</f>
        <v>#N/A</v>
      </c>
    </row>
    <row r="489" spans="24:24" x14ac:dyDescent="0.2">
      <c r="X489" s="11" t="e">
        <f>RANK(W82,$W$78:$W$104)</f>
        <v>#N/A</v>
      </c>
    </row>
    <row r="490" spans="24:24" x14ac:dyDescent="0.2">
      <c r="X490" s="11" t="e">
        <f>RANK(W83,$W$78:$W$104)</f>
        <v>#N/A</v>
      </c>
    </row>
    <row r="491" spans="24:24" x14ac:dyDescent="0.2">
      <c r="X491" s="11" t="e">
        <f>RANK(W84,$W$78:$W$104)</f>
        <v>#N/A</v>
      </c>
    </row>
    <row r="492" spans="24:24" x14ac:dyDescent="0.2">
      <c r="X492" s="11" t="e">
        <f>RANK(W85,$W$78:$W$104)</f>
        <v>#N/A</v>
      </c>
    </row>
    <row r="493" spans="24:24" x14ac:dyDescent="0.2">
      <c r="X493" s="11" t="e">
        <f>RANK(W86,$W$78:$W$104)</f>
        <v>#N/A</v>
      </c>
    </row>
    <row r="494" spans="24:24" x14ac:dyDescent="0.2">
      <c r="X494" s="11" t="e">
        <f>RANK(W93,$W$78:$W$104)</f>
        <v>#N/A</v>
      </c>
    </row>
    <row r="495" spans="24:24" x14ac:dyDescent="0.2">
      <c r="X495" s="11" t="e">
        <f>RANK(W94,$W$78:$W$104)</f>
        <v>#VALUE!</v>
      </c>
    </row>
    <row r="496" spans="24:24" x14ac:dyDescent="0.2">
      <c r="X496" s="11" t="e">
        <f>RANK(W96,$W$78:$W$104)</f>
        <v>#N/A</v>
      </c>
    </row>
    <row r="497" spans="24:24" x14ac:dyDescent="0.2">
      <c r="X497" s="11" t="e">
        <f>RANK(W97,$W$78:$W$104)</f>
        <v>#N/A</v>
      </c>
    </row>
    <row r="498" spans="24:24" x14ac:dyDescent="0.2">
      <c r="X498" s="11" t="e">
        <f>RANK(W98,$W$78:$W$104)</f>
        <v>#N/A</v>
      </c>
    </row>
    <row r="499" spans="24:24" x14ac:dyDescent="0.2">
      <c r="X499" s="11" t="e">
        <f>RANK(W99,$W$78:$W$104)</f>
        <v>#N/A</v>
      </c>
    </row>
    <row r="500" spans="24:24" x14ac:dyDescent="0.2">
      <c r="X500" s="11" t="e">
        <f>RANK(W100,$W$78:$W$104)</f>
        <v>#N/A</v>
      </c>
    </row>
    <row r="501" spans="24:24" x14ac:dyDescent="0.2">
      <c r="X501" s="11" t="e">
        <f>RANK(W101,$W$78:$W$104)</f>
        <v>#N/A</v>
      </c>
    </row>
    <row r="502" spans="24:24" x14ac:dyDescent="0.2">
      <c r="X502" s="11" t="e">
        <f>RANK(W102,$W$78:$W$104)</f>
        <v>#VALUE!</v>
      </c>
    </row>
    <row r="503" spans="24:24" x14ac:dyDescent="0.2">
      <c r="X503" s="11" t="e">
        <f>RANK(W103,$W$78:$W$104)</f>
        <v>#N/A</v>
      </c>
    </row>
    <row r="504" spans="24:24" x14ac:dyDescent="0.2">
      <c r="X504" s="11" t="e">
        <f>RANK(W104,$W$78:$W$104)</f>
        <v>#VALUE!</v>
      </c>
    </row>
    <row r="533" spans="24:24" ht="15" x14ac:dyDescent="0.25">
      <c r="X533"/>
    </row>
    <row r="534" spans="24:24" ht="15" x14ac:dyDescent="0.25">
      <c r="X534" s="274"/>
    </row>
    <row r="535" spans="24:24" ht="15" x14ac:dyDescent="0.25">
      <c r="X535"/>
    </row>
  </sheetData>
  <sortState ref="AC3:AG24">
    <sortCondition ref="AC3:AC24"/>
  </sortState>
  <mergeCells count="15">
    <mergeCell ref="Q350:Z350"/>
    <mergeCell ref="O387:O388"/>
    <mergeCell ref="O384:O385"/>
    <mergeCell ref="O381:O382"/>
    <mergeCell ref="O378:O379"/>
    <mergeCell ref="Q351:R351"/>
    <mergeCell ref="Q304:R304"/>
    <mergeCell ref="A326:B326"/>
    <mergeCell ref="A304:B304"/>
    <mergeCell ref="D311:E311"/>
    <mergeCell ref="D307:E307"/>
    <mergeCell ref="D308:E308"/>
    <mergeCell ref="D309:E309"/>
    <mergeCell ref="D310:E310"/>
    <mergeCell ref="Q326:V326"/>
  </mergeCells>
  <phoneticPr fontId="6" type="noConversion"/>
  <conditionalFormatting sqref="H2:H15 H45:H46 H143:H160 H203:H217 H284:H297 H59:H60 H62:H86 H105 H93:H103">
    <cfRule type="cellIs" dxfId="3042" priority="2987" stopIfTrue="1" operator="greaterThan">
      <formula>$H$302*2+2</formula>
    </cfRule>
    <cfRule type="cellIs" dxfId="3041" priority="2988" stopIfTrue="1" operator="greaterThan">
      <formula>$H$302*2</formula>
    </cfRule>
  </conditionalFormatting>
  <conditionalFormatting sqref="I2:I15 I45:I46 I143:I160 I203:I217 I284:I297 I59:I60 I62:I86 I105 I93:I103">
    <cfRule type="cellIs" dxfId="3040" priority="2991" stopIfTrue="1" operator="greaterThan">
      <formula>$I$302*2+2</formula>
    </cfRule>
    <cfRule type="cellIs" dxfId="3039" priority="2992" stopIfTrue="1" operator="greaterThan">
      <formula>$I$302*2</formula>
    </cfRule>
  </conditionalFormatting>
  <conditionalFormatting sqref="J2:J15 J45:J46 J143:J160 J203:J217 J284:J297 J59:J60 J62:J86 J105 J93:J103">
    <cfRule type="cellIs" dxfId="3038" priority="2995" stopIfTrue="1" operator="greaterThan">
      <formula>$J$302*2+2</formula>
    </cfRule>
    <cfRule type="cellIs" dxfId="3037" priority="2996" stopIfTrue="1" operator="greaterThan">
      <formula>$J$302*2</formula>
    </cfRule>
  </conditionalFormatting>
  <conditionalFormatting sqref="K2:K15 K45:K46 K143:K160 K203:K217 K284:K297 K59:K60 K62:K86 K105 K93:K103">
    <cfRule type="cellIs" dxfId="3036" priority="2999" stopIfTrue="1" operator="greaterThan">
      <formula>$K$302*2+2</formula>
    </cfRule>
    <cfRule type="cellIs" dxfId="3035" priority="3000" stopIfTrue="1" operator="greaterThan">
      <formula>$K$302*2</formula>
    </cfRule>
  </conditionalFormatting>
  <conditionalFormatting sqref="L2:L15 L45:L46 L143:L160 L203:L217 L284:L297 L59:L60 L62:L86 L105 L93:L103">
    <cfRule type="cellIs" dxfId="3034" priority="3003" stopIfTrue="1" operator="greaterThan">
      <formula>$L$302*2+2</formula>
    </cfRule>
    <cfRule type="cellIs" dxfId="3033" priority="3004" stopIfTrue="1" operator="greaterThan">
      <formula>$L$302*2</formula>
    </cfRule>
  </conditionalFormatting>
  <conditionalFormatting sqref="M2:M15 M45:M46 M143:M160 M203:M217 M284:M297 M59:M60 M62:M86 M105 M93:M103">
    <cfRule type="cellIs" dxfId="3032" priority="3007" stopIfTrue="1" operator="greaterThan">
      <formula>$M$302*2+2</formula>
    </cfRule>
    <cfRule type="cellIs" dxfId="3031" priority="3008" stopIfTrue="1" operator="greaterThan">
      <formula>$M$302*2</formula>
    </cfRule>
  </conditionalFormatting>
  <conditionalFormatting sqref="N2:N15 N45:N46 N143:N160 N203:N217 N284:N297 N59:N60 N62:N86 N105 N93:N103">
    <cfRule type="cellIs" dxfId="3030" priority="3011" stopIfTrue="1" operator="greaterThan">
      <formula>$N$302*2+2</formula>
    </cfRule>
    <cfRule type="cellIs" dxfId="3029" priority="3012" stopIfTrue="1" operator="greaterThan">
      <formula>$N$302*2</formula>
    </cfRule>
  </conditionalFormatting>
  <conditionalFormatting sqref="G2:G15 G45:G46 G143:G160 G203:G217 G284:G297 G59:G60 G62:G86 G105 G93:G103">
    <cfRule type="cellIs" dxfId="3028" priority="3015" stopIfTrue="1" operator="greaterThan">
      <formula>$G$302*2+2</formula>
    </cfRule>
    <cfRule type="cellIs" dxfId="3027" priority="3016" stopIfTrue="1" operator="greaterThan">
      <formula>$G$302*2</formula>
    </cfRule>
  </conditionalFormatting>
  <conditionalFormatting sqref="F2:F15 F45:F46 F143:F160 F203:F217 F284:F297 F59:F60 F62:F86 F105 F93:F103">
    <cfRule type="cellIs" dxfId="3026" priority="3019" stopIfTrue="1" operator="greaterThan">
      <formula>$F$302*2+2</formula>
    </cfRule>
    <cfRule type="cellIs" dxfId="3025" priority="3020" stopIfTrue="1" operator="greaterThan">
      <formula>$F$302*2</formula>
    </cfRule>
  </conditionalFormatting>
  <conditionalFormatting sqref="H16:H29">
    <cfRule type="cellIs" dxfId="3024" priority="422" stopIfTrue="1" operator="greaterThan">
      <formula>$H$302*2+2</formula>
    </cfRule>
    <cfRule type="cellIs" dxfId="3023" priority="423" stopIfTrue="1" operator="greaterThan">
      <formula>$H$302*2</formula>
    </cfRule>
  </conditionalFormatting>
  <conditionalFormatting sqref="I16:I29">
    <cfRule type="cellIs" dxfId="3022" priority="424" stopIfTrue="1" operator="greaterThan">
      <formula>$I$302*2+2</formula>
    </cfRule>
    <cfRule type="cellIs" dxfId="3021" priority="425" stopIfTrue="1" operator="greaterThan">
      <formula>$I$302*2</formula>
    </cfRule>
  </conditionalFormatting>
  <conditionalFormatting sqref="J16:J29">
    <cfRule type="cellIs" dxfId="3020" priority="426" stopIfTrue="1" operator="greaterThan">
      <formula>$J$302*2+2</formula>
    </cfRule>
    <cfRule type="cellIs" dxfId="3019" priority="427" stopIfTrue="1" operator="greaterThan">
      <formula>$J$302*2</formula>
    </cfRule>
  </conditionalFormatting>
  <conditionalFormatting sqref="K16:K29">
    <cfRule type="cellIs" dxfId="3018" priority="428" stopIfTrue="1" operator="greaterThan">
      <formula>$K$302*2+2</formula>
    </cfRule>
    <cfRule type="cellIs" dxfId="3017" priority="429" stopIfTrue="1" operator="greaterThan">
      <formula>$K$302*2</formula>
    </cfRule>
  </conditionalFormatting>
  <conditionalFormatting sqref="L16:L29">
    <cfRule type="cellIs" dxfId="3016" priority="430" stopIfTrue="1" operator="greaterThan">
      <formula>$L$302*2+2</formula>
    </cfRule>
    <cfRule type="cellIs" dxfId="3015" priority="431" stopIfTrue="1" operator="greaterThan">
      <formula>$L$302*2</formula>
    </cfRule>
  </conditionalFormatting>
  <conditionalFormatting sqref="M16:M29">
    <cfRule type="cellIs" dxfId="3014" priority="432" stopIfTrue="1" operator="greaterThan">
      <formula>$M$302*2+2</formula>
    </cfRule>
    <cfRule type="cellIs" dxfId="3013" priority="433" stopIfTrue="1" operator="greaterThan">
      <formula>$M$302*2</formula>
    </cfRule>
  </conditionalFormatting>
  <conditionalFormatting sqref="N16:N29">
    <cfRule type="cellIs" dxfId="3012" priority="434" stopIfTrue="1" operator="greaterThan">
      <formula>$N$302*2+2</formula>
    </cfRule>
    <cfRule type="cellIs" dxfId="3011" priority="435" stopIfTrue="1" operator="greaterThan">
      <formula>$N$302*2</formula>
    </cfRule>
  </conditionalFormatting>
  <conditionalFormatting sqref="G16:G29">
    <cfRule type="cellIs" dxfId="3010" priority="436" stopIfTrue="1" operator="greaterThan">
      <formula>$G$302*2+2</formula>
    </cfRule>
    <cfRule type="cellIs" dxfId="3009" priority="437" stopIfTrue="1" operator="greaterThan">
      <formula>$G$302*2</formula>
    </cfRule>
  </conditionalFormatting>
  <conditionalFormatting sqref="F16:F29">
    <cfRule type="cellIs" dxfId="3008" priority="438" stopIfTrue="1" operator="greaterThan">
      <formula>$F$302*2+2</formula>
    </cfRule>
    <cfRule type="cellIs" dxfId="3007" priority="439" stopIfTrue="1" operator="greaterThan">
      <formula>$F$302*2</formula>
    </cfRule>
  </conditionalFormatting>
  <conditionalFormatting sqref="H30:H44">
    <cfRule type="cellIs" dxfId="3006" priority="404" stopIfTrue="1" operator="greaterThan">
      <formula>$H$302*2+2</formula>
    </cfRule>
    <cfRule type="cellIs" dxfId="3005" priority="405" stopIfTrue="1" operator="greaterThan">
      <formula>$H$302*2</formula>
    </cfRule>
  </conditionalFormatting>
  <conditionalFormatting sqref="I30:I44">
    <cfRule type="cellIs" dxfId="3004" priority="406" stopIfTrue="1" operator="greaterThan">
      <formula>$I$302*2+2</formula>
    </cfRule>
    <cfRule type="cellIs" dxfId="3003" priority="407" stopIfTrue="1" operator="greaterThan">
      <formula>$I$302*2</formula>
    </cfRule>
  </conditionalFormatting>
  <conditionalFormatting sqref="J30:J44">
    <cfRule type="cellIs" dxfId="3002" priority="408" stopIfTrue="1" operator="greaterThan">
      <formula>$J$302*2+2</formula>
    </cfRule>
    <cfRule type="cellIs" dxfId="3001" priority="409" stopIfTrue="1" operator="greaterThan">
      <formula>$J$302*2</formula>
    </cfRule>
  </conditionalFormatting>
  <conditionalFormatting sqref="K30:K44">
    <cfRule type="cellIs" dxfId="3000" priority="410" stopIfTrue="1" operator="greaterThan">
      <formula>$K$302*2+2</formula>
    </cfRule>
    <cfRule type="cellIs" dxfId="2999" priority="411" stopIfTrue="1" operator="greaterThan">
      <formula>$K$302*2</formula>
    </cfRule>
  </conditionalFormatting>
  <conditionalFormatting sqref="L30:L44">
    <cfRule type="cellIs" dxfId="2998" priority="412" stopIfTrue="1" operator="greaterThan">
      <formula>$L$302*2+2</formula>
    </cfRule>
    <cfRule type="cellIs" dxfId="2997" priority="413" stopIfTrue="1" operator="greaterThan">
      <formula>$L$302*2</formula>
    </cfRule>
  </conditionalFormatting>
  <conditionalFormatting sqref="M30:M44">
    <cfRule type="cellIs" dxfId="2996" priority="414" stopIfTrue="1" operator="greaterThan">
      <formula>$M$302*2+2</formula>
    </cfRule>
    <cfRule type="cellIs" dxfId="2995" priority="415" stopIfTrue="1" operator="greaterThan">
      <formula>$M$302*2</formula>
    </cfRule>
  </conditionalFormatting>
  <conditionalFormatting sqref="N30:N44">
    <cfRule type="cellIs" dxfId="2994" priority="416" stopIfTrue="1" operator="greaterThan">
      <formula>$N$302*2+2</formula>
    </cfRule>
    <cfRule type="cellIs" dxfId="2993" priority="417" stopIfTrue="1" operator="greaterThan">
      <formula>$N$302*2</formula>
    </cfRule>
  </conditionalFormatting>
  <conditionalFormatting sqref="G30:G44">
    <cfRule type="cellIs" dxfId="2992" priority="418" stopIfTrue="1" operator="greaterThan">
      <formula>$G$302*2+2</formula>
    </cfRule>
    <cfRule type="cellIs" dxfId="2991" priority="419" stopIfTrue="1" operator="greaterThan">
      <formula>$G$302*2</formula>
    </cfRule>
  </conditionalFormatting>
  <conditionalFormatting sqref="F30:F44">
    <cfRule type="cellIs" dxfId="2990" priority="420" stopIfTrue="1" operator="greaterThan">
      <formula>$F$302*2+2</formula>
    </cfRule>
    <cfRule type="cellIs" dxfId="2989" priority="421" stopIfTrue="1" operator="greaterThan">
      <formula>$F$302*2</formula>
    </cfRule>
  </conditionalFormatting>
  <conditionalFormatting sqref="H47:H58">
    <cfRule type="cellIs" dxfId="2988" priority="368" stopIfTrue="1" operator="greaterThan">
      <formula>$H$302*2+2</formula>
    </cfRule>
    <cfRule type="cellIs" dxfId="2987" priority="369" stopIfTrue="1" operator="greaterThan">
      <formula>$H$302*2</formula>
    </cfRule>
  </conditionalFormatting>
  <conditionalFormatting sqref="I47:I58">
    <cfRule type="cellIs" dxfId="2986" priority="370" stopIfTrue="1" operator="greaterThan">
      <formula>$I$302*2+2</formula>
    </cfRule>
    <cfRule type="cellIs" dxfId="2985" priority="371" stopIfTrue="1" operator="greaterThan">
      <formula>$I$302*2</formula>
    </cfRule>
  </conditionalFormatting>
  <conditionalFormatting sqref="J47:J58">
    <cfRule type="cellIs" dxfId="2984" priority="372" stopIfTrue="1" operator="greaterThan">
      <formula>$J$302*2+2</formula>
    </cfRule>
    <cfRule type="cellIs" dxfId="2983" priority="373" stopIfTrue="1" operator="greaterThan">
      <formula>$J$302*2</formula>
    </cfRule>
  </conditionalFormatting>
  <conditionalFormatting sqref="K47:K58">
    <cfRule type="cellIs" dxfId="2982" priority="374" stopIfTrue="1" operator="greaterThan">
      <formula>$K$302*2+2</formula>
    </cfRule>
    <cfRule type="cellIs" dxfId="2981" priority="375" stopIfTrue="1" operator="greaterThan">
      <formula>$K$302*2</formula>
    </cfRule>
  </conditionalFormatting>
  <conditionalFormatting sqref="L47:L58">
    <cfRule type="cellIs" dxfId="2980" priority="376" stopIfTrue="1" operator="greaterThan">
      <formula>$L$302*2+2</formula>
    </cfRule>
    <cfRule type="cellIs" dxfId="2979" priority="377" stopIfTrue="1" operator="greaterThan">
      <formula>$L$302*2</formula>
    </cfRule>
  </conditionalFormatting>
  <conditionalFormatting sqref="M47:M58">
    <cfRule type="cellIs" dxfId="2978" priority="378" stopIfTrue="1" operator="greaterThan">
      <formula>$M$302*2+2</formula>
    </cfRule>
    <cfRule type="cellIs" dxfId="2977" priority="379" stopIfTrue="1" operator="greaterThan">
      <formula>$M$302*2</formula>
    </cfRule>
  </conditionalFormatting>
  <conditionalFormatting sqref="N47:N58">
    <cfRule type="cellIs" dxfId="2976" priority="380" stopIfTrue="1" operator="greaterThan">
      <formula>$N$302*2+2</formula>
    </cfRule>
    <cfRule type="cellIs" dxfId="2975" priority="381" stopIfTrue="1" operator="greaterThan">
      <formula>$N$302*2</formula>
    </cfRule>
  </conditionalFormatting>
  <conditionalFormatting sqref="G47:G58">
    <cfRule type="cellIs" dxfId="2974" priority="382" stopIfTrue="1" operator="greaterThan">
      <formula>$G$302*2+2</formula>
    </cfRule>
    <cfRule type="cellIs" dxfId="2973" priority="383" stopIfTrue="1" operator="greaterThan">
      <formula>$G$302*2</formula>
    </cfRule>
  </conditionalFormatting>
  <conditionalFormatting sqref="F47:F58">
    <cfRule type="cellIs" dxfId="2972" priority="384" stopIfTrue="1" operator="greaterThan">
      <formula>$F$302*2+2</formula>
    </cfRule>
    <cfRule type="cellIs" dxfId="2971" priority="385" stopIfTrue="1" operator="greaterThan">
      <formula>$F$302*2</formula>
    </cfRule>
  </conditionalFormatting>
  <conditionalFormatting sqref="H106:H120">
    <cfRule type="cellIs" dxfId="2970" priority="332" stopIfTrue="1" operator="greaterThan">
      <formula>$H$302*2+2</formula>
    </cfRule>
    <cfRule type="cellIs" dxfId="2969" priority="333" stopIfTrue="1" operator="greaterThan">
      <formula>$H$302*2</formula>
    </cfRule>
  </conditionalFormatting>
  <conditionalFormatting sqref="I106:I120">
    <cfRule type="cellIs" dxfId="2968" priority="334" stopIfTrue="1" operator="greaterThan">
      <formula>$I$302*2+2</formula>
    </cfRule>
    <cfRule type="cellIs" dxfId="2967" priority="335" stopIfTrue="1" operator="greaterThan">
      <formula>$I$302*2</formula>
    </cfRule>
  </conditionalFormatting>
  <conditionalFormatting sqref="J106:J120">
    <cfRule type="cellIs" dxfId="2966" priority="336" stopIfTrue="1" operator="greaterThan">
      <formula>$J$302*2+2</formula>
    </cfRule>
    <cfRule type="cellIs" dxfId="2965" priority="337" stopIfTrue="1" operator="greaterThan">
      <formula>$J$302*2</formula>
    </cfRule>
  </conditionalFormatting>
  <conditionalFormatting sqref="K106:K120">
    <cfRule type="cellIs" dxfId="2964" priority="338" stopIfTrue="1" operator="greaterThan">
      <formula>$K$302*2+2</formula>
    </cfRule>
    <cfRule type="cellIs" dxfId="2963" priority="339" stopIfTrue="1" operator="greaterThan">
      <formula>$K$302*2</formula>
    </cfRule>
  </conditionalFormatting>
  <conditionalFormatting sqref="L106:L120">
    <cfRule type="cellIs" dxfId="2962" priority="340" stopIfTrue="1" operator="greaterThan">
      <formula>$L$302*2+2</formula>
    </cfRule>
    <cfRule type="cellIs" dxfId="2961" priority="341" stopIfTrue="1" operator="greaterThan">
      <formula>$L$302*2</formula>
    </cfRule>
  </conditionalFormatting>
  <conditionalFormatting sqref="M106:M120">
    <cfRule type="cellIs" dxfId="2960" priority="342" stopIfTrue="1" operator="greaterThan">
      <formula>$M$302*2+2</formula>
    </cfRule>
    <cfRule type="cellIs" dxfId="2959" priority="343" stopIfTrue="1" operator="greaterThan">
      <formula>$M$302*2</formula>
    </cfRule>
  </conditionalFormatting>
  <conditionalFormatting sqref="N106:N120">
    <cfRule type="cellIs" dxfId="2958" priority="344" stopIfTrue="1" operator="greaterThan">
      <formula>$N$302*2+2</formula>
    </cfRule>
    <cfRule type="cellIs" dxfId="2957" priority="345" stopIfTrue="1" operator="greaterThan">
      <formula>$N$302*2</formula>
    </cfRule>
  </conditionalFormatting>
  <conditionalFormatting sqref="G106:G120">
    <cfRule type="cellIs" dxfId="2956" priority="346" stopIfTrue="1" operator="greaterThan">
      <formula>$G$302*2+2</formula>
    </cfRule>
    <cfRule type="cellIs" dxfId="2955" priority="347" stopIfTrue="1" operator="greaterThan">
      <formula>$G$302*2</formula>
    </cfRule>
  </conditionalFormatting>
  <conditionalFormatting sqref="F106:F120">
    <cfRule type="cellIs" dxfId="2954" priority="348" stopIfTrue="1" operator="greaterThan">
      <formula>$F$302*2+2</formula>
    </cfRule>
    <cfRule type="cellIs" dxfId="2953" priority="349" stopIfTrue="1" operator="greaterThan">
      <formula>$F$302*2</formula>
    </cfRule>
  </conditionalFormatting>
  <conditionalFormatting sqref="H130:H142">
    <cfRule type="cellIs" dxfId="2952" priority="314" stopIfTrue="1" operator="greaterThan">
      <formula>$H$302*2+2</formula>
    </cfRule>
    <cfRule type="cellIs" dxfId="2951" priority="315" stopIfTrue="1" operator="greaterThan">
      <formula>$H$302*2</formula>
    </cfRule>
  </conditionalFormatting>
  <conditionalFormatting sqref="I130:I142">
    <cfRule type="cellIs" dxfId="2950" priority="316" stopIfTrue="1" operator="greaterThan">
      <formula>$I$302*2+2</formula>
    </cfRule>
    <cfRule type="cellIs" dxfId="2949" priority="317" stopIfTrue="1" operator="greaterThan">
      <formula>$I$302*2</formula>
    </cfRule>
  </conditionalFormatting>
  <conditionalFormatting sqref="J130:J142">
    <cfRule type="cellIs" dxfId="2948" priority="318" stopIfTrue="1" operator="greaterThan">
      <formula>$J$302*2+2</formula>
    </cfRule>
    <cfRule type="cellIs" dxfId="2947" priority="319" stopIfTrue="1" operator="greaterThan">
      <formula>$J$302*2</formula>
    </cfRule>
  </conditionalFormatting>
  <conditionalFormatting sqref="K130:K142">
    <cfRule type="cellIs" dxfId="2946" priority="320" stopIfTrue="1" operator="greaterThan">
      <formula>$K$302*2+2</formula>
    </cfRule>
    <cfRule type="cellIs" dxfId="2945" priority="321" stopIfTrue="1" operator="greaterThan">
      <formula>$K$302*2</formula>
    </cfRule>
  </conditionalFormatting>
  <conditionalFormatting sqref="L130:L142">
    <cfRule type="cellIs" dxfId="2944" priority="322" stopIfTrue="1" operator="greaterThan">
      <formula>$L$302*2+2</formula>
    </cfRule>
    <cfRule type="cellIs" dxfId="2943" priority="323" stopIfTrue="1" operator="greaterThan">
      <formula>$L$302*2</formula>
    </cfRule>
  </conditionalFormatting>
  <conditionalFormatting sqref="M130:M142">
    <cfRule type="cellIs" dxfId="2942" priority="324" stopIfTrue="1" operator="greaterThan">
      <formula>$M$302*2+2</formula>
    </cfRule>
    <cfRule type="cellIs" dxfId="2941" priority="325" stopIfTrue="1" operator="greaterThan">
      <formula>$M$302*2</formula>
    </cfRule>
  </conditionalFormatting>
  <conditionalFormatting sqref="N130:N142">
    <cfRule type="cellIs" dxfId="2940" priority="326" stopIfTrue="1" operator="greaterThan">
      <formula>$N$302*2+2</formula>
    </cfRule>
    <cfRule type="cellIs" dxfId="2939" priority="327" stopIfTrue="1" operator="greaterThan">
      <formula>$N$302*2</formula>
    </cfRule>
  </conditionalFormatting>
  <conditionalFormatting sqref="G130:G142">
    <cfRule type="cellIs" dxfId="2938" priority="328" stopIfTrue="1" operator="greaterThan">
      <formula>$G$302*2+2</formula>
    </cfRule>
    <cfRule type="cellIs" dxfId="2937" priority="329" stopIfTrue="1" operator="greaterThan">
      <formula>$G$302*2</formula>
    </cfRule>
  </conditionalFormatting>
  <conditionalFormatting sqref="F130:F142">
    <cfRule type="cellIs" dxfId="2936" priority="330" stopIfTrue="1" operator="greaterThan">
      <formula>$F$302*2+2</formula>
    </cfRule>
    <cfRule type="cellIs" dxfId="2935" priority="331" stopIfTrue="1" operator="greaterThan">
      <formula>$F$302*2</formula>
    </cfRule>
  </conditionalFormatting>
  <conditionalFormatting sqref="H121:H129">
    <cfRule type="cellIs" dxfId="2934" priority="296" stopIfTrue="1" operator="greaterThan">
      <formula>$H$302*2+2</formula>
    </cfRule>
    <cfRule type="cellIs" dxfId="2933" priority="297" stopIfTrue="1" operator="greaterThan">
      <formula>$H$302*2</formula>
    </cfRule>
  </conditionalFormatting>
  <conditionalFormatting sqref="I121:I129">
    <cfRule type="cellIs" dxfId="2932" priority="298" stopIfTrue="1" operator="greaterThan">
      <formula>$I$302*2+2</formula>
    </cfRule>
    <cfRule type="cellIs" dxfId="2931" priority="299" stopIfTrue="1" operator="greaterThan">
      <formula>$I$302*2</formula>
    </cfRule>
  </conditionalFormatting>
  <conditionalFormatting sqref="J121:J129">
    <cfRule type="cellIs" dxfId="2930" priority="300" stopIfTrue="1" operator="greaterThan">
      <formula>$J$302*2+2</formula>
    </cfRule>
    <cfRule type="cellIs" dxfId="2929" priority="301" stopIfTrue="1" operator="greaterThan">
      <formula>$J$302*2</formula>
    </cfRule>
  </conditionalFormatting>
  <conditionalFormatting sqref="K121:K129">
    <cfRule type="cellIs" dxfId="2928" priority="302" stopIfTrue="1" operator="greaterThan">
      <formula>$K$302*2+2</formula>
    </cfRule>
    <cfRule type="cellIs" dxfId="2927" priority="303" stopIfTrue="1" operator="greaterThan">
      <formula>$K$302*2</formula>
    </cfRule>
  </conditionalFormatting>
  <conditionalFormatting sqref="L121:L129">
    <cfRule type="cellIs" dxfId="2926" priority="304" stopIfTrue="1" operator="greaterThan">
      <formula>$L$302*2+2</formula>
    </cfRule>
    <cfRule type="cellIs" dxfId="2925" priority="305" stopIfTrue="1" operator="greaterThan">
      <formula>$L$302*2</formula>
    </cfRule>
  </conditionalFormatting>
  <conditionalFormatting sqref="M121:M129">
    <cfRule type="cellIs" dxfId="2924" priority="306" stopIfTrue="1" operator="greaterThan">
      <formula>$M$302*2+2</formula>
    </cfRule>
    <cfRule type="cellIs" dxfId="2923" priority="307" stopIfTrue="1" operator="greaterThan">
      <formula>$M$302*2</formula>
    </cfRule>
  </conditionalFormatting>
  <conditionalFormatting sqref="N121:N129">
    <cfRule type="cellIs" dxfId="2922" priority="308" stopIfTrue="1" operator="greaterThan">
      <formula>$N$302*2+2</formula>
    </cfRule>
    <cfRule type="cellIs" dxfId="2921" priority="309" stopIfTrue="1" operator="greaterThan">
      <formula>$N$302*2</formula>
    </cfRule>
  </conditionalFormatting>
  <conditionalFormatting sqref="G121:G129">
    <cfRule type="cellIs" dxfId="2920" priority="310" stopIfTrue="1" operator="greaterThan">
      <formula>$G$302*2+2</formula>
    </cfRule>
    <cfRule type="cellIs" dxfId="2919" priority="311" stopIfTrue="1" operator="greaterThan">
      <formula>$G$302*2</formula>
    </cfRule>
  </conditionalFormatting>
  <conditionalFormatting sqref="F121:F129">
    <cfRule type="cellIs" dxfId="2918" priority="312" stopIfTrue="1" operator="greaterThan">
      <formula>$F$302*2+2</formula>
    </cfRule>
    <cfRule type="cellIs" dxfId="2917" priority="313" stopIfTrue="1" operator="greaterThan">
      <formula>$F$302*2</formula>
    </cfRule>
  </conditionalFormatting>
  <conditionalFormatting sqref="H161:H176">
    <cfRule type="cellIs" dxfId="2916" priority="278" stopIfTrue="1" operator="greaterThan">
      <formula>$H$302*2+2</formula>
    </cfRule>
    <cfRule type="cellIs" dxfId="2915" priority="279" stopIfTrue="1" operator="greaterThan">
      <formula>$H$302*2</formula>
    </cfRule>
  </conditionalFormatting>
  <conditionalFormatting sqref="I161:I176">
    <cfRule type="cellIs" dxfId="2914" priority="280" stopIfTrue="1" operator="greaterThan">
      <formula>$I$302*2+2</formula>
    </cfRule>
    <cfRule type="cellIs" dxfId="2913" priority="281" stopIfTrue="1" operator="greaterThan">
      <formula>$I$302*2</formula>
    </cfRule>
  </conditionalFormatting>
  <conditionalFormatting sqref="J161:J176">
    <cfRule type="cellIs" dxfId="2912" priority="282" stopIfTrue="1" operator="greaterThan">
      <formula>$J$302*2+2</formula>
    </cfRule>
    <cfRule type="cellIs" dxfId="2911" priority="283" stopIfTrue="1" operator="greaterThan">
      <formula>$J$302*2</formula>
    </cfRule>
  </conditionalFormatting>
  <conditionalFormatting sqref="K161:K176">
    <cfRule type="cellIs" dxfId="2910" priority="284" stopIfTrue="1" operator="greaterThan">
      <formula>$K$302*2+2</formula>
    </cfRule>
    <cfRule type="cellIs" dxfId="2909" priority="285" stopIfTrue="1" operator="greaterThan">
      <formula>$K$302*2</formula>
    </cfRule>
  </conditionalFormatting>
  <conditionalFormatting sqref="L161:L176">
    <cfRule type="cellIs" dxfId="2908" priority="286" stopIfTrue="1" operator="greaterThan">
      <formula>$L$302*2+2</formula>
    </cfRule>
    <cfRule type="cellIs" dxfId="2907" priority="287" stopIfTrue="1" operator="greaterThan">
      <formula>$L$302*2</formula>
    </cfRule>
  </conditionalFormatting>
  <conditionalFormatting sqref="M161:M176">
    <cfRule type="cellIs" dxfId="2906" priority="288" stopIfTrue="1" operator="greaterThan">
      <formula>$M$302*2+2</formula>
    </cfRule>
    <cfRule type="cellIs" dxfId="2905" priority="289" stopIfTrue="1" operator="greaterThan">
      <formula>$M$302*2</formula>
    </cfRule>
  </conditionalFormatting>
  <conditionalFormatting sqref="N161:N176">
    <cfRule type="cellIs" dxfId="2904" priority="290" stopIfTrue="1" operator="greaterThan">
      <formula>$N$302*2+2</formula>
    </cfRule>
    <cfRule type="cellIs" dxfId="2903" priority="291" stopIfTrue="1" operator="greaterThan">
      <formula>$N$302*2</formula>
    </cfRule>
  </conditionalFormatting>
  <conditionalFormatting sqref="G161:G176">
    <cfRule type="cellIs" dxfId="2902" priority="292" stopIfTrue="1" operator="greaterThan">
      <formula>$G$302*2+2</formula>
    </cfRule>
    <cfRule type="cellIs" dxfId="2901" priority="293" stopIfTrue="1" operator="greaterThan">
      <formula>$G$302*2</formula>
    </cfRule>
  </conditionalFormatting>
  <conditionalFormatting sqref="F161:F176">
    <cfRule type="cellIs" dxfId="2900" priority="294" stopIfTrue="1" operator="greaterThan">
      <formula>$F$302*2+2</formula>
    </cfRule>
    <cfRule type="cellIs" dxfId="2899" priority="295" stopIfTrue="1" operator="greaterThan">
      <formula>$F$302*2</formula>
    </cfRule>
  </conditionalFormatting>
  <conditionalFormatting sqref="R353:W369 Y353:Z369">
    <cfRule type="cellIs" dxfId="2898" priority="274" operator="between">
      <formula>100</formula>
      <formula>$V$351</formula>
    </cfRule>
    <cfRule type="cellIs" dxfId="2897" priority="275" operator="between">
      <formula>$T$351</formula>
      <formula>1</formula>
    </cfRule>
    <cfRule type="cellIs" dxfId="2896" priority="276" operator="equal">
      <formula>0</formula>
    </cfRule>
  </conditionalFormatting>
  <conditionalFormatting sqref="H177:H187">
    <cfRule type="cellIs" dxfId="2895" priority="256" stopIfTrue="1" operator="greaterThan">
      <formula>$H$302*2+2</formula>
    </cfRule>
    <cfRule type="cellIs" dxfId="2894" priority="257" stopIfTrue="1" operator="greaterThan">
      <formula>$H$302*2</formula>
    </cfRule>
  </conditionalFormatting>
  <conditionalFormatting sqref="I177:I187">
    <cfRule type="cellIs" dxfId="2893" priority="258" stopIfTrue="1" operator="greaterThan">
      <formula>$I$302*2+2</formula>
    </cfRule>
    <cfRule type="cellIs" dxfId="2892" priority="259" stopIfTrue="1" operator="greaterThan">
      <formula>$I$302*2</formula>
    </cfRule>
  </conditionalFormatting>
  <conditionalFormatting sqref="J177:J187">
    <cfRule type="cellIs" dxfId="2891" priority="260" stopIfTrue="1" operator="greaterThan">
      <formula>$J$302*2+2</formula>
    </cfRule>
    <cfRule type="cellIs" dxfId="2890" priority="261" stopIfTrue="1" operator="greaterThan">
      <formula>$J$302*2</formula>
    </cfRule>
  </conditionalFormatting>
  <conditionalFormatting sqref="K177:K187">
    <cfRule type="cellIs" dxfId="2889" priority="262" stopIfTrue="1" operator="greaterThan">
      <formula>$K$302*2+2</formula>
    </cfRule>
    <cfRule type="cellIs" dxfId="2888" priority="263" stopIfTrue="1" operator="greaterThan">
      <formula>$K$302*2</formula>
    </cfRule>
  </conditionalFormatting>
  <conditionalFormatting sqref="L177:L187">
    <cfRule type="cellIs" dxfId="2887" priority="264" stopIfTrue="1" operator="greaterThan">
      <formula>$L$302*2+2</formula>
    </cfRule>
    <cfRule type="cellIs" dxfId="2886" priority="265" stopIfTrue="1" operator="greaterThan">
      <formula>$L$302*2</formula>
    </cfRule>
  </conditionalFormatting>
  <conditionalFormatting sqref="M177:M187">
    <cfRule type="cellIs" dxfId="2885" priority="266" stopIfTrue="1" operator="greaterThan">
      <formula>$M$302*2+2</formula>
    </cfRule>
    <cfRule type="cellIs" dxfId="2884" priority="267" stopIfTrue="1" operator="greaterThan">
      <formula>$M$302*2</formula>
    </cfRule>
  </conditionalFormatting>
  <conditionalFormatting sqref="N177:N187">
    <cfRule type="cellIs" dxfId="2883" priority="268" stopIfTrue="1" operator="greaterThan">
      <formula>$N$302*2+2</formula>
    </cfRule>
    <cfRule type="cellIs" dxfId="2882" priority="269" stopIfTrue="1" operator="greaterThan">
      <formula>$N$302*2</formula>
    </cfRule>
  </conditionalFormatting>
  <conditionalFormatting sqref="G177:G187">
    <cfRule type="cellIs" dxfId="2881" priority="270" stopIfTrue="1" operator="greaterThan">
      <formula>$G$302*2+2</formula>
    </cfRule>
    <cfRule type="cellIs" dxfId="2880" priority="271" stopIfTrue="1" operator="greaterThan">
      <formula>$G$302*2</formula>
    </cfRule>
  </conditionalFormatting>
  <conditionalFormatting sqref="F177:F187">
    <cfRule type="cellIs" dxfId="2879" priority="272" stopIfTrue="1" operator="greaterThan">
      <formula>$F$302*2+2</formula>
    </cfRule>
    <cfRule type="cellIs" dxfId="2878" priority="273" stopIfTrue="1" operator="greaterThan">
      <formula>$F$302*2</formula>
    </cfRule>
  </conditionalFormatting>
  <conditionalFormatting sqref="H193:H200">
    <cfRule type="cellIs" dxfId="2877" priority="238" stopIfTrue="1" operator="greaterThan">
      <formula>$H$302*2+2</formula>
    </cfRule>
    <cfRule type="cellIs" dxfId="2876" priority="239" stopIfTrue="1" operator="greaterThan">
      <formula>$H$302*2</formula>
    </cfRule>
  </conditionalFormatting>
  <conditionalFormatting sqref="I193:I200">
    <cfRule type="cellIs" dxfId="2875" priority="240" stopIfTrue="1" operator="greaterThan">
      <formula>$I$302*2+2</formula>
    </cfRule>
    <cfRule type="cellIs" dxfId="2874" priority="241" stopIfTrue="1" operator="greaterThan">
      <formula>$I$302*2</formula>
    </cfRule>
  </conditionalFormatting>
  <conditionalFormatting sqref="J193:J200">
    <cfRule type="cellIs" dxfId="2873" priority="242" stopIfTrue="1" operator="greaterThan">
      <formula>$J$302*2+2</formula>
    </cfRule>
    <cfRule type="cellIs" dxfId="2872" priority="243" stopIfTrue="1" operator="greaterThan">
      <formula>$J$302*2</formula>
    </cfRule>
  </conditionalFormatting>
  <conditionalFormatting sqref="K193:K200">
    <cfRule type="cellIs" dxfId="2871" priority="244" stopIfTrue="1" operator="greaterThan">
      <formula>$K$302*2+2</formula>
    </cfRule>
    <cfRule type="cellIs" dxfId="2870" priority="245" stopIfTrue="1" operator="greaterThan">
      <formula>$K$302*2</formula>
    </cfRule>
  </conditionalFormatting>
  <conditionalFormatting sqref="L193:L200">
    <cfRule type="cellIs" dxfId="2869" priority="246" stopIfTrue="1" operator="greaterThan">
      <formula>$L$302*2+2</formula>
    </cfRule>
    <cfRule type="cellIs" dxfId="2868" priority="247" stopIfTrue="1" operator="greaterThan">
      <formula>$L$302*2</formula>
    </cfRule>
  </conditionalFormatting>
  <conditionalFormatting sqref="M193:M200">
    <cfRule type="cellIs" dxfId="2867" priority="248" stopIfTrue="1" operator="greaterThan">
      <formula>$M$302*2+2</formula>
    </cfRule>
    <cfRule type="cellIs" dxfId="2866" priority="249" stopIfTrue="1" operator="greaterThan">
      <formula>$M$302*2</formula>
    </cfRule>
  </conditionalFormatting>
  <conditionalFormatting sqref="N193:N200">
    <cfRule type="cellIs" dxfId="2865" priority="250" stopIfTrue="1" operator="greaterThan">
      <formula>$N$302*2+2</formula>
    </cfRule>
    <cfRule type="cellIs" dxfId="2864" priority="251" stopIfTrue="1" operator="greaterThan">
      <formula>$N$302*2</formula>
    </cfRule>
  </conditionalFormatting>
  <conditionalFormatting sqref="G193:G200">
    <cfRule type="cellIs" dxfId="2863" priority="252" stopIfTrue="1" operator="greaterThan">
      <formula>$G$302*2+2</formula>
    </cfRule>
    <cfRule type="cellIs" dxfId="2862" priority="253" stopIfTrue="1" operator="greaterThan">
      <formula>$G$302*2</formula>
    </cfRule>
  </conditionalFormatting>
  <conditionalFormatting sqref="F193:F200">
    <cfRule type="cellIs" dxfId="2861" priority="254" stopIfTrue="1" operator="greaterThan">
      <formula>$F$302*2+2</formula>
    </cfRule>
    <cfRule type="cellIs" dxfId="2860" priority="255" stopIfTrue="1" operator="greaterThan">
      <formula>$F$302*2</formula>
    </cfRule>
  </conditionalFormatting>
  <conditionalFormatting sqref="H188:H192">
    <cfRule type="cellIs" dxfId="2859" priority="220" stopIfTrue="1" operator="greaterThan">
      <formula>$H$302*2+2</formula>
    </cfRule>
    <cfRule type="cellIs" dxfId="2858" priority="221" stopIfTrue="1" operator="greaterThan">
      <formula>$H$302*2</formula>
    </cfRule>
  </conditionalFormatting>
  <conditionalFormatting sqref="I188:I192">
    <cfRule type="cellIs" dxfId="2857" priority="222" stopIfTrue="1" operator="greaterThan">
      <formula>$I$302*2+2</formula>
    </cfRule>
    <cfRule type="cellIs" dxfId="2856" priority="223" stopIfTrue="1" operator="greaterThan">
      <formula>$I$302*2</formula>
    </cfRule>
  </conditionalFormatting>
  <conditionalFormatting sqref="J188:J192">
    <cfRule type="cellIs" dxfId="2855" priority="224" stopIfTrue="1" operator="greaterThan">
      <formula>$J$302*2+2</formula>
    </cfRule>
    <cfRule type="cellIs" dxfId="2854" priority="225" stopIfTrue="1" operator="greaterThan">
      <formula>$J$302*2</formula>
    </cfRule>
  </conditionalFormatting>
  <conditionalFormatting sqref="K188:K192">
    <cfRule type="cellIs" dxfId="2853" priority="226" stopIfTrue="1" operator="greaterThan">
      <formula>$K$302*2+2</formula>
    </cfRule>
    <cfRule type="cellIs" dxfId="2852" priority="227" stopIfTrue="1" operator="greaterThan">
      <formula>$K$302*2</formula>
    </cfRule>
  </conditionalFormatting>
  <conditionalFormatting sqref="L188:L192">
    <cfRule type="cellIs" dxfId="2851" priority="228" stopIfTrue="1" operator="greaterThan">
      <formula>$L$302*2+2</formula>
    </cfRule>
    <cfRule type="cellIs" dxfId="2850" priority="229" stopIfTrue="1" operator="greaterThan">
      <formula>$L$302*2</formula>
    </cfRule>
  </conditionalFormatting>
  <conditionalFormatting sqref="M188:M192">
    <cfRule type="cellIs" dxfId="2849" priority="230" stopIfTrue="1" operator="greaterThan">
      <formula>$M$302*2+2</formula>
    </cfRule>
    <cfRule type="cellIs" dxfId="2848" priority="231" stopIfTrue="1" operator="greaterThan">
      <formula>$M$302*2</formula>
    </cfRule>
  </conditionalFormatting>
  <conditionalFormatting sqref="N188:N192">
    <cfRule type="cellIs" dxfId="2847" priority="232" stopIfTrue="1" operator="greaterThan">
      <formula>$N$302*2+2</formula>
    </cfRule>
    <cfRule type="cellIs" dxfId="2846" priority="233" stopIfTrue="1" operator="greaterThan">
      <formula>$N$302*2</formula>
    </cfRule>
  </conditionalFormatting>
  <conditionalFormatting sqref="G188:G192">
    <cfRule type="cellIs" dxfId="2845" priority="234" stopIfTrue="1" operator="greaterThan">
      <formula>$G$302*2+2</formula>
    </cfRule>
    <cfRule type="cellIs" dxfId="2844" priority="235" stopIfTrue="1" operator="greaterThan">
      <formula>$G$302*2</formula>
    </cfRule>
  </conditionalFormatting>
  <conditionalFormatting sqref="F188:F192">
    <cfRule type="cellIs" dxfId="2843" priority="236" stopIfTrue="1" operator="greaterThan">
      <formula>$F$302*2+2</formula>
    </cfRule>
    <cfRule type="cellIs" dxfId="2842" priority="237" stopIfTrue="1" operator="greaterThan">
      <formula>$F$302*2</formula>
    </cfRule>
  </conditionalFormatting>
  <conditionalFormatting sqref="H202">
    <cfRule type="cellIs" dxfId="2841" priority="202" stopIfTrue="1" operator="greaterThan">
      <formula>$H$302*2+2</formula>
    </cfRule>
    <cfRule type="cellIs" dxfId="2840" priority="203" stopIfTrue="1" operator="greaterThan">
      <formula>$H$302*2</formula>
    </cfRule>
  </conditionalFormatting>
  <conditionalFormatting sqref="I202">
    <cfRule type="cellIs" dxfId="2839" priority="204" stopIfTrue="1" operator="greaterThan">
      <formula>$I$302*2+2</formula>
    </cfRule>
    <cfRule type="cellIs" dxfId="2838" priority="205" stopIfTrue="1" operator="greaterThan">
      <formula>$I$302*2</formula>
    </cfRule>
  </conditionalFormatting>
  <conditionalFormatting sqref="J202">
    <cfRule type="cellIs" dxfId="2837" priority="206" stopIfTrue="1" operator="greaterThan">
      <formula>$J$302*2+2</formula>
    </cfRule>
    <cfRule type="cellIs" dxfId="2836" priority="207" stopIfTrue="1" operator="greaterThan">
      <formula>$J$302*2</formula>
    </cfRule>
  </conditionalFormatting>
  <conditionalFormatting sqref="K202">
    <cfRule type="cellIs" dxfId="2835" priority="208" stopIfTrue="1" operator="greaterThan">
      <formula>$K$302*2+2</formula>
    </cfRule>
    <cfRule type="cellIs" dxfId="2834" priority="209" stopIfTrue="1" operator="greaterThan">
      <formula>$K$302*2</formula>
    </cfRule>
  </conditionalFormatting>
  <conditionalFormatting sqref="L202">
    <cfRule type="cellIs" dxfId="2833" priority="210" stopIfTrue="1" operator="greaterThan">
      <formula>$L$302*2+2</formula>
    </cfRule>
    <cfRule type="cellIs" dxfId="2832" priority="211" stopIfTrue="1" operator="greaterThan">
      <formula>$L$302*2</formula>
    </cfRule>
  </conditionalFormatting>
  <conditionalFormatting sqref="M202">
    <cfRule type="cellIs" dxfId="2831" priority="212" stopIfTrue="1" operator="greaterThan">
      <formula>$M$302*2+2</formula>
    </cfRule>
    <cfRule type="cellIs" dxfId="2830" priority="213" stopIfTrue="1" operator="greaterThan">
      <formula>$M$302*2</formula>
    </cfRule>
  </conditionalFormatting>
  <conditionalFormatting sqref="N202">
    <cfRule type="cellIs" dxfId="2829" priority="214" stopIfTrue="1" operator="greaterThan">
      <formula>$N$302*2+2</formula>
    </cfRule>
    <cfRule type="cellIs" dxfId="2828" priority="215" stopIfTrue="1" operator="greaterThan">
      <formula>$N$302*2</formula>
    </cfRule>
  </conditionalFormatting>
  <conditionalFormatting sqref="G202">
    <cfRule type="cellIs" dxfId="2827" priority="216" stopIfTrue="1" operator="greaterThan">
      <formula>$G$302*2+2</formula>
    </cfRule>
    <cfRule type="cellIs" dxfId="2826" priority="217" stopIfTrue="1" operator="greaterThan">
      <formula>$G$302*2</formula>
    </cfRule>
  </conditionalFormatting>
  <conditionalFormatting sqref="F202">
    <cfRule type="cellIs" dxfId="2825" priority="218" stopIfTrue="1" operator="greaterThan">
      <formula>$F$302*2+2</formula>
    </cfRule>
    <cfRule type="cellIs" dxfId="2824" priority="219" stopIfTrue="1" operator="greaterThan">
      <formula>$F$302*2</formula>
    </cfRule>
  </conditionalFormatting>
  <conditionalFormatting sqref="H201">
    <cfRule type="cellIs" dxfId="2823" priority="184" stopIfTrue="1" operator="greaterThan">
      <formula>$H$302*2+2</formula>
    </cfRule>
    <cfRule type="cellIs" dxfId="2822" priority="185" stopIfTrue="1" operator="greaterThan">
      <formula>$H$302*2</formula>
    </cfRule>
  </conditionalFormatting>
  <conditionalFormatting sqref="I201">
    <cfRule type="cellIs" dxfId="2821" priority="186" stopIfTrue="1" operator="greaterThan">
      <formula>$I$302*2+2</formula>
    </cfRule>
    <cfRule type="cellIs" dxfId="2820" priority="187" stopIfTrue="1" operator="greaterThan">
      <formula>$I$302*2</formula>
    </cfRule>
  </conditionalFormatting>
  <conditionalFormatting sqref="J201">
    <cfRule type="cellIs" dxfId="2819" priority="188" stopIfTrue="1" operator="greaterThan">
      <formula>$J$302*2+2</formula>
    </cfRule>
    <cfRule type="cellIs" dxfId="2818" priority="189" stopIfTrue="1" operator="greaterThan">
      <formula>$J$302*2</formula>
    </cfRule>
  </conditionalFormatting>
  <conditionalFormatting sqref="K201">
    <cfRule type="cellIs" dxfId="2817" priority="190" stopIfTrue="1" operator="greaterThan">
      <formula>$K$302*2+2</formula>
    </cfRule>
    <cfRule type="cellIs" dxfId="2816" priority="191" stopIfTrue="1" operator="greaterThan">
      <formula>$K$302*2</formula>
    </cfRule>
  </conditionalFormatting>
  <conditionalFormatting sqref="L201">
    <cfRule type="cellIs" dxfId="2815" priority="192" stopIfTrue="1" operator="greaterThan">
      <formula>$L$302*2+2</formula>
    </cfRule>
    <cfRule type="cellIs" dxfId="2814" priority="193" stopIfTrue="1" operator="greaterThan">
      <formula>$L$302*2</formula>
    </cfRule>
  </conditionalFormatting>
  <conditionalFormatting sqref="M201">
    <cfRule type="cellIs" dxfId="2813" priority="194" stopIfTrue="1" operator="greaterThan">
      <formula>$M$302*2+2</formula>
    </cfRule>
    <cfRule type="cellIs" dxfId="2812" priority="195" stopIfTrue="1" operator="greaterThan">
      <formula>$M$302*2</formula>
    </cfRule>
  </conditionalFormatting>
  <conditionalFormatting sqref="N201">
    <cfRule type="cellIs" dxfId="2811" priority="196" stopIfTrue="1" operator="greaterThan">
      <formula>$N$302*2+2</formula>
    </cfRule>
    <cfRule type="cellIs" dxfId="2810" priority="197" stopIfTrue="1" operator="greaterThan">
      <formula>$N$302*2</formula>
    </cfRule>
  </conditionalFormatting>
  <conditionalFormatting sqref="G201">
    <cfRule type="cellIs" dxfId="2809" priority="198" stopIfTrue="1" operator="greaterThan">
      <formula>$G$302*2+2</formula>
    </cfRule>
    <cfRule type="cellIs" dxfId="2808" priority="199" stopIfTrue="1" operator="greaterThan">
      <formula>$G$302*2</formula>
    </cfRule>
  </conditionalFormatting>
  <conditionalFormatting sqref="F201">
    <cfRule type="cellIs" dxfId="2807" priority="200" stopIfTrue="1" operator="greaterThan">
      <formula>$F$302*2+2</formula>
    </cfRule>
    <cfRule type="cellIs" dxfId="2806" priority="201" stopIfTrue="1" operator="greaterThan">
      <formula>$F$302*2</formula>
    </cfRule>
  </conditionalFormatting>
  <conditionalFormatting sqref="H271:H283">
    <cfRule type="cellIs" dxfId="2805" priority="166" stopIfTrue="1" operator="greaterThan">
      <formula>$H$302*2+2</formula>
    </cfRule>
    <cfRule type="cellIs" dxfId="2804" priority="167" stopIfTrue="1" operator="greaterThan">
      <formula>$H$302*2</formula>
    </cfRule>
  </conditionalFormatting>
  <conditionalFormatting sqref="I271:I283">
    <cfRule type="cellIs" dxfId="2803" priority="168" stopIfTrue="1" operator="greaterThan">
      <formula>$I$302*2+2</formula>
    </cfRule>
    <cfRule type="cellIs" dxfId="2802" priority="169" stopIfTrue="1" operator="greaterThan">
      <formula>$I$302*2</formula>
    </cfRule>
  </conditionalFormatting>
  <conditionalFormatting sqref="J271:J283">
    <cfRule type="cellIs" dxfId="2801" priority="170" stopIfTrue="1" operator="greaterThan">
      <formula>$J$302*2+2</formula>
    </cfRule>
    <cfRule type="cellIs" dxfId="2800" priority="171" stopIfTrue="1" operator="greaterThan">
      <formula>$J$302*2</formula>
    </cfRule>
  </conditionalFormatting>
  <conditionalFormatting sqref="K271:K283">
    <cfRule type="cellIs" dxfId="2799" priority="172" stopIfTrue="1" operator="greaterThan">
      <formula>$K$302*2+2</formula>
    </cfRule>
    <cfRule type="cellIs" dxfId="2798" priority="173" stopIfTrue="1" operator="greaterThan">
      <formula>$K$302*2</formula>
    </cfRule>
  </conditionalFormatting>
  <conditionalFormatting sqref="L271:L283">
    <cfRule type="cellIs" dxfId="2797" priority="174" stopIfTrue="1" operator="greaterThan">
      <formula>$L$302*2+2</formula>
    </cfRule>
    <cfRule type="cellIs" dxfId="2796" priority="175" stopIfTrue="1" operator="greaterThan">
      <formula>$L$302*2</formula>
    </cfRule>
  </conditionalFormatting>
  <conditionalFormatting sqref="M271:M283">
    <cfRule type="cellIs" dxfId="2795" priority="176" stopIfTrue="1" operator="greaterThan">
      <formula>$M$302*2+2</formula>
    </cfRule>
    <cfRule type="cellIs" dxfId="2794" priority="177" stopIfTrue="1" operator="greaterThan">
      <formula>$M$302*2</formula>
    </cfRule>
  </conditionalFormatting>
  <conditionalFormatting sqref="N271:N283">
    <cfRule type="cellIs" dxfId="2793" priority="178" stopIfTrue="1" operator="greaterThan">
      <formula>$N$302*2+2</formula>
    </cfRule>
    <cfRule type="cellIs" dxfId="2792" priority="179" stopIfTrue="1" operator="greaterThan">
      <formula>$N$302*2</formula>
    </cfRule>
  </conditionalFormatting>
  <conditionalFormatting sqref="G271:G283">
    <cfRule type="cellIs" dxfId="2791" priority="180" stopIfTrue="1" operator="greaterThan">
      <formula>$G$302*2+2</formula>
    </cfRule>
    <cfRule type="cellIs" dxfId="2790" priority="181" stopIfTrue="1" operator="greaterThan">
      <formula>$G$302*2</formula>
    </cfRule>
  </conditionalFormatting>
  <conditionalFormatting sqref="F271:F283">
    <cfRule type="cellIs" dxfId="2789" priority="182" stopIfTrue="1" operator="greaterThan">
      <formula>$F$302*2+2</formula>
    </cfRule>
    <cfRule type="cellIs" dxfId="2788" priority="183" stopIfTrue="1" operator="greaterThan">
      <formula>$F$302*2</formula>
    </cfRule>
  </conditionalFormatting>
  <conditionalFormatting sqref="H258:H270">
    <cfRule type="cellIs" dxfId="2787" priority="148" stopIfTrue="1" operator="greaterThan">
      <formula>$H$302*2+2</formula>
    </cfRule>
    <cfRule type="cellIs" dxfId="2786" priority="149" stopIfTrue="1" operator="greaterThan">
      <formula>$H$302*2</formula>
    </cfRule>
  </conditionalFormatting>
  <conditionalFormatting sqref="I258:I270">
    <cfRule type="cellIs" dxfId="2785" priority="150" stopIfTrue="1" operator="greaterThan">
      <formula>$I$302*2+2</formula>
    </cfRule>
    <cfRule type="cellIs" dxfId="2784" priority="151" stopIfTrue="1" operator="greaterThan">
      <formula>$I$302*2</formula>
    </cfRule>
  </conditionalFormatting>
  <conditionalFormatting sqref="J258:J270">
    <cfRule type="cellIs" dxfId="2783" priority="152" stopIfTrue="1" operator="greaterThan">
      <formula>$J$302*2+2</formula>
    </cfRule>
    <cfRule type="cellIs" dxfId="2782" priority="153" stopIfTrue="1" operator="greaterThan">
      <formula>$J$302*2</formula>
    </cfRule>
  </conditionalFormatting>
  <conditionalFormatting sqref="K258:K270">
    <cfRule type="cellIs" dxfId="2781" priority="154" stopIfTrue="1" operator="greaterThan">
      <formula>$K$302*2+2</formula>
    </cfRule>
    <cfRule type="cellIs" dxfId="2780" priority="155" stopIfTrue="1" operator="greaterThan">
      <formula>$K$302*2</formula>
    </cfRule>
  </conditionalFormatting>
  <conditionalFormatting sqref="L258:L270">
    <cfRule type="cellIs" dxfId="2779" priority="156" stopIfTrue="1" operator="greaterThan">
      <formula>$L$302*2+2</formula>
    </cfRule>
    <cfRule type="cellIs" dxfId="2778" priority="157" stopIfTrue="1" operator="greaterThan">
      <formula>$L$302*2</formula>
    </cfRule>
  </conditionalFormatting>
  <conditionalFormatting sqref="M258:M270">
    <cfRule type="cellIs" dxfId="2777" priority="158" stopIfTrue="1" operator="greaterThan">
      <formula>$M$302*2+2</formula>
    </cfRule>
    <cfRule type="cellIs" dxfId="2776" priority="159" stopIfTrue="1" operator="greaterThan">
      <formula>$M$302*2</formula>
    </cfRule>
  </conditionalFormatting>
  <conditionalFormatting sqref="N258:N270">
    <cfRule type="cellIs" dxfId="2775" priority="160" stopIfTrue="1" operator="greaterThan">
      <formula>$N$302*2+2</formula>
    </cfRule>
    <cfRule type="cellIs" dxfId="2774" priority="161" stopIfTrue="1" operator="greaterThan">
      <formula>$N$302*2</formula>
    </cfRule>
  </conditionalFormatting>
  <conditionalFormatting sqref="G258:G270">
    <cfRule type="cellIs" dxfId="2773" priority="162" stopIfTrue="1" operator="greaterThan">
      <formula>$G$302*2+2</formula>
    </cfRule>
    <cfRule type="cellIs" dxfId="2772" priority="163" stopIfTrue="1" operator="greaterThan">
      <formula>$G$302*2</formula>
    </cfRule>
  </conditionalFormatting>
  <conditionalFormatting sqref="F258:F270">
    <cfRule type="cellIs" dxfId="2771" priority="164" stopIfTrue="1" operator="greaterThan">
      <formula>$F$302*2+2</formula>
    </cfRule>
    <cfRule type="cellIs" dxfId="2770" priority="165" stopIfTrue="1" operator="greaterThan">
      <formula>$F$302*2</formula>
    </cfRule>
  </conditionalFormatting>
  <conditionalFormatting sqref="H246:H257">
    <cfRule type="cellIs" dxfId="2769" priority="130" stopIfTrue="1" operator="greaterThan">
      <formula>$H$302*2+2</formula>
    </cfRule>
    <cfRule type="cellIs" dxfId="2768" priority="131" stopIfTrue="1" operator="greaterThan">
      <formula>$H$302*2</formula>
    </cfRule>
  </conditionalFormatting>
  <conditionalFormatting sqref="I246:I257">
    <cfRule type="cellIs" dxfId="2767" priority="132" stopIfTrue="1" operator="greaterThan">
      <formula>$I$302*2+2</formula>
    </cfRule>
    <cfRule type="cellIs" dxfId="2766" priority="133" stopIfTrue="1" operator="greaterThan">
      <formula>$I$302*2</formula>
    </cfRule>
  </conditionalFormatting>
  <conditionalFormatting sqref="J246:J257">
    <cfRule type="cellIs" dxfId="2765" priority="134" stopIfTrue="1" operator="greaterThan">
      <formula>$J$302*2+2</formula>
    </cfRule>
    <cfRule type="cellIs" dxfId="2764" priority="135" stopIfTrue="1" operator="greaterThan">
      <formula>$J$302*2</formula>
    </cfRule>
  </conditionalFormatting>
  <conditionalFormatting sqref="K246:K257">
    <cfRule type="cellIs" dxfId="2763" priority="136" stopIfTrue="1" operator="greaterThan">
      <formula>$K$302*2+2</formula>
    </cfRule>
    <cfRule type="cellIs" dxfId="2762" priority="137" stopIfTrue="1" operator="greaterThan">
      <formula>$K$302*2</formula>
    </cfRule>
  </conditionalFormatting>
  <conditionalFormatting sqref="L246:L257">
    <cfRule type="cellIs" dxfId="2761" priority="138" stopIfTrue="1" operator="greaterThan">
      <formula>$L$302*2+2</formula>
    </cfRule>
    <cfRule type="cellIs" dxfId="2760" priority="139" stopIfTrue="1" operator="greaterThan">
      <formula>$L$302*2</formula>
    </cfRule>
  </conditionalFormatting>
  <conditionalFormatting sqref="M246:M257">
    <cfRule type="cellIs" dxfId="2759" priority="140" stopIfTrue="1" operator="greaterThan">
      <formula>$M$302*2+2</formula>
    </cfRule>
    <cfRule type="cellIs" dxfId="2758" priority="141" stopIfTrue="1" operator="greaterThan">
      <formula>$M$302*2</formula>
    </cfRule>
  </conditionalFormatting>
  <conditionalFormatting sqref="N246:N257">
    <cfRule type="cellIs" dxfId="2757" priority="142" stopIfTrue="1" operator="greaterThan">
      <formula>$N$302*2+2</formula>
    </cfRule>
    <cfRule type="cellIs" dxfId="2756" priority="143" stopIfTrue="1" operator="greaterThan">
      <formula>$N$302*2</formula>
    </cfRule>
  </conditionalFormatting>
  <conditionalFormatting sqref="G246:G257">
    <cfRule type="cellIs" dxfId="2755" priority="144" stopIfTrue="1" operator="greaterThan">
      <formula>$G$302*2+2</formula>
    </cfRule>
    <cfRule type="cellIs" dxfId="2754" priority="145" stopIfTrue="1" operator="greaterThan">
      <formula>$G$302*2</formula>
    </cfRule>
  </conditionalFormatting>
  <conditionalFormatting sqref="F246:F257">
    <cfRule type="cellIs" dxfId="2753" priority="146" stopIfTrue="1" operator="greaterThan">
      <formula>$F$302*2+2</formula>
    </cfRule>
    <cfRule type="cellIs" dxfId="2752" priority="147" stopIfTrue="1" operator="greaterThan">
      <formula>$F$302*2</formula>
    </cfRule>
  </conditionalFormatting>
  <conditionalFormatting sqref="H231:H245">
    <cfRule type="cellIs" dxfId="2751" priority="112" stopIfTrue="1" operator="greaterThan">
      <formula>$H$302*2+2</formula>
    </cfRule>
    <cfRule type="cellIs" dxfId="2750" priority="113" stopIfTrue="1" operator="greaterThan">
      <formula>$H$302*2</formula>
    </cfRule>
  </conditionalFormatting>
  <conditionalFormatting sqref="I231:I245">
    <cfRule type="cellIs" dxfId="2749" priority="114" stopIfTrue="1" operator="greaterThan">
      <formula>$I$302*2+2</formula>
    </cfRule>
    <cfRule type="cellIs" dxfId="2748" priority="115" stopIfTrue="1" operator="greaterThan">
      <formula>$I$302*2</formula>
    </cfRule>
  </conditionalFormatting>
  <conditionalFormatting sqref="J231:J245">
    <cfRule type="cellIs" dxfId="2747" priority="116" stopIfTrue="1" operator="greaterThan">
      <formula>$J$302*2+2</formula>
    </cfRule>
    <cfRule type="cellIs" dxfId="2746" priority="117" stopIfTrue="1" operator="greaterThan">
      <formula>$J$302*2</formula>
    </cfRule>
  </conditionalFormatting>
  <conditionalFormatting sqref="K231:K245">
    <cfRule type="cellIs" dxfId="2745" priority="118" stopIfTrue="1" operator="greaterThan">
      <formula>$K$302*2+2</formula>
    </cfRule>
    <cfRule type="cellIs" dxfId="2744" priority="119" stopIfTrue="1" operator="greaterThan">
      <formula>$K$302*2</formula>
    </cfRule>
  </conditionalFormatting>
  <conditionalFormatting sqref="L231:L245">
    <cfRule type="cellIs" dxfId="2743" priority="120" stopIfTrue="1" operator="greaterThan">
      <formula>$L$302*2+2</formula>
    </cfRule>
    <cfRule type="cellIs" dxfId="2742" priority="121" stopIfTrue="1" operator="greaterThan">
      <formula>$L$302*2</formula>
    </cfRule>
  </conditionalFormatting>
  <conditionalFormatting sqref="M231:M245">
    <cfRule type="cellIs" dxfId="2741" priority="122" stopIfTrue="1" operator="greaterThan">
      <formula>$M$302*2+2</formula>
    </cfRule>
    <cfRule type="cellIs" dxfId="2740" priority="123" stopIfTrue="1" operator="greaterThan">
      <formula>$M$302*2</formula>
    </cfRule>
  </conditionalFormatting>
  <conditionalFormatting sqref="N231:N245">
    <cfRule type="cellIs" dxfId="2739" priority="124" stopIfTrue="1" operator="greaterThan">
      <formula>$N$302*2+2</formula>
    </cfRule>
    <cfRule type="cellIs" dxfId="2738" priority="125" stopIfTrue="1" operator="greaterThan">
      <formula>$N$302*2</formula>
    </cfRule>
  </conditionalFormatting>
  <conditionalFormatting sqref="G231:G245">
    <cfRule type="cellIs" dxfId="2737" priority="126" stopIfTrue="1" operator="greaterThan">
      <formula>$G$302*2+2</formula>
    </cfRule>
    <cfRule type="cellIs" dxfId="2736" priority="127" stopIfTrue="1" operator="greaterThan">
      <formula>$G$302*2</formula>
    </cfRule>
  </conditionalFormatting>
  <conditionalFormatting sqref="F231:F245">
    <cfRule type="cellIs" dxfId="2735" priority="128" stopIfTrue="1" operator="greaterThan">
      <formula>$F$302*2+2</formula>
    </cfRule>
    <cfRule type="cellIs" dxfId="2734" priority="129" stopIfTrue="1" operator="greaterThan">
      <formula>$F$302*2</formula>
    </cfRule>
  </conditionalFormatting>
  <conditionalFormatting sqref="H218:H230">
    <cfRule type="cellIs" dxfId="2733" priority="94" stopIfTrue="1" operator="greaterThan">
      <formula>$H$302*2+2</formula>
    </cfRule>
    <cfRule type="cellIs" dxfId="2732" priority="95" stopIfTrue="1" operator="greaterThan">
      <formula>$H$302*2</formula>
    </cfRule>
  </conditionalFormatting>
  <conditionalFormatting sqref="I218:I230">
    <cfRule type="cellIs" dxfId="2731" priority="96" stopIfTrue="1" operator="greaterThan">
      <formula>$I$302*2+2</formula>
    </cfRule>
    <cfRule type="cellIs" dxfId="2730" priority="97" stopIfTrue="1" operator="greaterThan">
      <formula>$I$302*2</formula>
    </cfRule>
  </conditionalFormatting>
  <conditionalFormatting sqref="J218:J230">
    <cfRule type="cellIs" dxfId="2729" priority="98" stopIfTrue="1" operator="greaterThan">
      <formula>$J$302*2+2</formula>
    </cfRule>
    <cfRule type="cellIs" dxfId="2728" priority="99" stopIfTrue="1" operator="greaterThan">
      <formula>$J$302*2</formula>
    </cfRule>
  </conditionalFormatting>
  <conditionalFormatting sqref="K218:K230">
    <cfRule type="cellIs" dxfId="2727" priority="100" stopIfTrue="1" operator="greaterThan">
      <formula>$K$302*2+2</formula>
    </cfRule>
    <cfRule type="cellIs" dxfId="2726" priority="101" stopIfTrue="1" operator="greaterThan">
      <formula>$K$302*2</formula>
    </cfRule>
  </conditionalFormatting>
  <conditionalFormatting sqref="L218:L230">
    <cfRule type="cellIs" dxfId="2725" priority="102" stopIfTrue="1" operator="greaterThan">
      <formula>$L$302*2+2</formula>
    </cfRule>
    <cfRule type="cellIs" dxfId="2724" priority="103" stopIfTrue="1" operator="greaterThan">
      <formula>$L$302*2</formula>
    </cfRule>
  </conditionalFormatting>
  <conditionalFormatting sqref="M218:M230">
    <cfRule type="cellIs" dxfId="2723" priority="104" stopIfTrue="1" operator="greaterThan">
      <formula>$M$302*2+2</formula>
    </cfRule>
    <cfRule type="cellIs" dxfId="2722" priority="105" stopIfTrue="1" operator="greaterThan">
      <formula>$M$302*2</formula>
    </cfRule>
  </conditionalFormatting>
  <conditionalFormatting sqref="N218:N230">
    <cfRule type="cellIs" dxfId="2721" priority="106" stopIfTrue="1" operator="greaterThan">
      <formula>$N$302*2+2</formula>
    </cfRule>
    <cfRule type="cellIs" dxfId="2720" priority="107" stopIfTrue="1" operator="greaterThan">
      <formula>$N$302*2</formula>
    </cfRule>
  </conditionalFormatting>
  <conditionalFormatting sqref="G218:G230">
    <cfRule type="cellIs" dxfId="2719" priority="108" stopIfTrue="1" operator="greaterThan">
      <formula>$G$302*2+2</formula>
    </cfRule>
    <cfRule type="cellIs" dxfId="2718" priority="109" stopIfTrue="1" operator="greaterThan">
      <formula>$G$302*2</formula>
    </cfRule>
  </conditionalFormatting>
  <conditionalFormatting sqref="F218:F230">
    <cfRule type="cellIs" dxfId="2717" priority="110" stopIfTrue="1" operator="greaterThan">
      <formula>$F$302*2+2</formula>
    </cfRule>
    <cfRule type="cellIs" dxfId="2716" priority="111" stopIfTrue="1" operator="greaterThan">
      <formula>$F$302*2</formula>
    </cfRule>
  </conditionalFormatting>
  <conditionalFormatting sqref="X353:X369">
    <cfRule type="cellIs" dxfId="2715" priority="91" operator="between">
      <formula>100</formula>
      <formula>$V$351</formula>
    </cfRule>
    <cfRule type="cellIs" dxfId="2714" priority="92" operator="between">
      <formula>$T$351</formula>
      <formula>1</formula>
    </cfRule>
    <cfRule type="cellIs" dxfId="2713" priority="93" operator="equal">
      <formula>0</formula>
    </cfRule>
  </conditionalFormatting>
  <conditionalFormatting sqref="H61">
    <cfRule type="cellIs" dxfId="2712" priority="73" stopIfTrue="1" operator="greaterThan">
      <formula>$H$302*2+2</formula>
    </cfRule>
    <cfRule type="cellIs" dxfId="2711" priority="74" stopIfTrue="1" operator="greaterThan">
      <formula>$H$302*2</formula>
    </cfRule>
  </conditionalFormatting>
  <conditionalFormatting sqref="I61">
    <cfRule type="cellIs" dxfId="2710" priority="75" stopIfTrue="1" operator="greaterThan">
      <formula>$I$302*2+2</formula>
    </cfRule>
    <cfRule type="cellIs" dxfId="2709" priority="76" stopIfTrue="1" operator="greaterThan">
      <formula>$I$302*2</formula>
    </cfRule>
  </conditionalFormatting>
  <conditionalFormatting sqref="J61">
    <cfRule type="cellIs" dxfId="2708" priority="77" stopIfTrue="1" operator="greaterThan">
      <formula>$J$302*2+2</formula>
    </cfRule>
    <cfRule type="cellIs" dxfId="2707" priority="78" stopIfTrue="1" operator="greaterThan">
      <formula>$J$302*2</formula>
    </cfRule>
  </conditionalFormatting>
  <conditionalFormatting sqref="K61">
    <cfRule type="cellIs" dxfId="2706" priority="79" stopIfTrue="1" operator="greaterThan">
      <formula>$K$302*2+2</formula>
    </cfRule>
    <cfRule type="cellIs" dxfId="2705" priority="80" stopIfTrue="1" operator="greaterThan">
      <formula>$K$302*2</formula>
    </cfRule>
  </conditionalFormatting>
  <conditionalFormatting sqref="L61">
    <cfRule type="cellIs" dxfId="2704" priority="81" stopIfTrue="1" operator="greaterThan">
      <formula>$L$302*2+2</formula>
    </cfRule>
    <cfRule type="cellIs" dxfId="2703" priority="82" stopIfTrue="1" operator="greaterThan">
      <formula>$L$302*2</formula>
    </cfRule>
  </conditionalFormatting>
  <conditionalFormatting sqref="M61">
    <cfRule type="cellIs" dxfId="2702" priority="83" stopIfTrue="1" operator="greaterThan">
      <formula>$M$302*2+2</formula>
    </cfRule>
    <cfRule type="cellIs" dxfId="2701" priority="84" stopIfTrue="1" operator="greaterThan">
      <formula>$M$302*2</formula>
    </cfRule>
  </conditionalFormatting>
  <conditionalFormatting sqref="N61">
    <cfRule type="cellIs" dxfId="2700" priority="85" stopIfTrue="1" operator="greaterThan">
      <formula>$N$302*2+2</formula>
    </cfRule>
    <cfRule type="cellIs" dxfId="2699" priority="86" stopIfTrue="1" operator="greaterThan">
      <formula>$N$302*2</formula>
    </cfRule>
  </conditionalFormatting>
  <conditionalFormatting sqref="G61">
    <cfRule type="cellIs" dxfId="2698" priority="87" stopIfTrue="1" operator="greaterThan">
      <formula>$G$302*2+2</formula>
    </cfRule>
    <cfRule type="cellIs" dxfId="2697" priority="88" stopIfTrue="1" operator="greaterThan">
      <formula>$G$302*2</formula>
    </cfRule>
  </conditionalFormatting>
  <conditionalFormatting sqref="F61">
    <cfRule type="cellIs" dxfId="2696" priority="89" stopIfTrue="1" operator="greaterThan">
      <formula>$F$302*2+2</formula>
    </cfRule>
    <cfRule type="cellIs" dxfId="2695" priority="90" stopIfTrue="1" operator="greaterThan">
      <formula>$F$302*2</formula>
    </cfRule>
  </conditionalFormatting>
  <conditionalFormatting sqref="H87:H88">
    <cfRule type="cellIs" dxfId="2694" priority="55" stopIfTrue="1" operator="greaterThan">
      <formula>$H$302*2+2</formula>
    </cfRule>
    <cfRule type="cellIs" dxfId="2693" priority="56" stopIfTrue="1" operator="greaterThan">
      <formula>$H$302*2</formula>
    </cfRule>
  </conditionalFormatting>
  <conditionalFormatting sqref="I87:I88">
    <cfRule type="cellIs" dxfId="2692" priority="57" stopIfTrue="1" operator="greaterThan">
      <formula>$I$302*2+2</formula>
    </cfRule>
    <cfRule type="cellIs" dxfId="2691" priority="58" stopIfTrue="1" operator="greaterThan">
      <formula>$I$302*2</formula>
    </cfRule>
  </conditionalFormatting>
  <conditionalFormatting sqref="J87:J88">
    <cfRule type="cellIs" dxfId="2690" priority="59" stopIfTrue="1" operator="greaterThan">
      <formula>$J$302*2+2</formula>
    </cfRule>
    <cfRule type="cellIs" dxfId="2689" priority="60" stopIfTrue="1" operator="greaterThan">
      <formula>$J$302*2</formula>
    </cfRule>
  </conditionalFormatting>
  <conditionalFormatting sqref="K87:K88">
    <cfRule type="cellIs" dxfId="2688" priority="61" stopIfTrue="1" operator="greaterThan">
      <formula>$K$302*2+2</formula>
    </cfRule>
    <cfRule type="cellIs" dxfId="2687" priority="62" stopIfTrue="1" operator="greaterThan">
      <formula>$K$302*2</formula>
    </cfRule>
  </conditionalFormatting>
  <conditionalFormatting sqref="L87:L88">
    <cfRule type="cellIs" dxfId="2686" priority="63" stopIfTrue="1" operator="greaterThan">
      <formula>$L$302*2+2</formula>
    </cfRule>
    <cfRule type="cellIs" dxfId="2685" priority="64" stopIfTrue="1" operator="greaterThan">
      <formula>$L$302*2</formula>
    </cfRule>
  </conditionalFormatting>
  <conditionalFormatting sqref="M87:M88">
    <cfRule type="cellIs" dxfId="2684" priority="65" stopIfTrue="1" operator="greaterThan">
      <formula>$M$302*2+2</formula>
    </cfRule>
    <cfRule type="cellIs" dxfId="2683" priority="66" stopIfTrue="1" operator="greaterThan">
      <formula>$M$302*2</formula>
    </cfRule>
  </conditionalFormatting>
  <conditionalFormatting sqref="N87:N88">
    <cfRule type="cellIs" dxfId="2682" priority="67" stopIfTrue="1" operator="greaterThan">
      <formula>$N$302*2+2</formula>
    </cfRule>
    <cfRule type="cellIs" dxfId="2681" priority="68" stopIfTrue="1" operator="greaterThan">
      <formula>$N$302*2</formula>
    </cfRule>
  </conditionalFormatting>
  <conditionalFormatting sqref="G87:G88">
    <cfRule type="cellIs" dxfId="2680" priority="69" stopIfTrue="1" operator="greaterThan">
      <formula>$G$302*2+2</formula>
    </cfRule>
    <cfRule type="cellIs" dxfId="2679" priority="70" stopIfTrue="1" operator="greaterThan">
      <formula>$G$302*2</formula>
    </cfRule>
  </conditionalFormatting>
  <conditionalFormatting sqref="F87:F88">
    <cfRule type="cellIs" dxfId="2678" priority="71" stopIfTrue="1" operator="greaterThan">
      <formula>$F$302*2+2</formula>
    </cfRule>
    <cfRule type="cellIs" dxfId="2677" priority="72" stopIfTrue="1" operator="greaterThan">
      <formula>$F$302*2</formula>
    </cfRule>
  </conditionalFormatting>
  <conditionalFormatting sqref="H89:H90">
    <cfRule type="cellIs" dxfId="2676" priority="37" stopIfTrue="1" operator="greaterThan">
      <formula>$H$302*2+2</formula>
    </cfRule>
    <cfRule type="cellIs" dxfId="2675" priority="38" stopIfTrue="1" operator="greaterThan">
      <formula>$H$302*2</formula>
    </cfRule>
  </conditionalFormatting>
  <conditionalFormatting sqref="I89:I90">
    <cfRule type="cellIs" dxfId="2674" priority="39" stopIfTrue="1" operator="greaterThan">
      <formula>$I$302*2+2</formula>
    </cfRule>
    <cfRule type="cellIs" dxfId="2673" priority="40" stopIfTrue="1" operator="greaterThan">
      <formula>$I$302*2</formula>
    </cfRule>
  </conditionalFormatting>
  <conditionalFormatting sqref="J89:J90">
    <cfRule type="cellIs" dxfId="2672" priority="41" stopIfTrue="1" operator="greaterThan">
      <formula>$J$302*2+2</formula>
    </cfRule>
    <cfRule type="cellIs" dxfId="2671" priority="42" stopIfTrue="1" operator="greaterThan">
      <formula>$J$302*2</formula>
    </cfRule>
  </conditionalFormatting>
  <conditionalFormatting sqref="K89:K90">
    <cfRule type="cellIs" dxfId="2670" priority="43" stopIfTrue="1" operator="greaterThan">
      <formula>$K$302*2+2</formula>
    </cfRule>
    <cfRule type="cellIs" dxfId="2669" priority="44" stopIfTrue="1" operator="greaterThan">
      <formula>$K$302*2</formula>
    </cfRule>
  </conditionalFormatting>
  <conditionalFormatting sqref="L89:L90">
    <cfRule type="cellIs" dxfId="2668" priority="45" stopIfTrue="1" operator="greaterThan">
      <formula>$L$302*2+2</formula>
    </cfRule>
    <cfRule type="cellIs" dxfId="2667" priority="46" stopIfTrue="1" operator="greaterThan">
      <formula>$L$302*2</formula>
    </cfRule>
  </conditionalFormatting>
  <conditionalFormatting sqref="M89:M90">
    <cfRule type="cellIs" dxfId="2666" priority="47" stopIfTrue="1" operator="greaterThan">
      <formula>$M$302*2+2</formula>
    </cfRule>
    <cfRule type="cellIs" dxfId="2665" priority="48" stopIfTrue="1" operator="greaterThan">
      <formula>$M$302*2</formula>
    </cfRule>
  </conditionalFormatting>
  <conditionalFormatting sqref="N89:N90">
    <cfRule type="cellIs" dxfId="2664" priority="49" stopIfTrue="1" operator="greaterThan">
      <formula>$N$302*2+2</formula>
    </cfRule>
    <cfRule type="cellIs" dxfId="2663" priority="50" stopIfTrue="1" operator="greaterThan">
      <formula>$N$302*2</formula>
    </cfRule>
  </conditionalFormatting>
  <conditionalFormatting sqref="G89:G90">
    <cfRule type="cellIs" dxfId="2662" priority="51" stopIfTrue="1" operator="greaterThan">
      <formula>$G$302*2+2</formula>
    </cfRule>
    <cfRule type="cellIs" dxfId="2661" priority="52" stopIfTrue="1" operator="greaterThan">
      <formula>$G$302*2</formula>
    </cfRule>
  </conditionalFormatting>
  <conditionalFormatting sqref="F89:F90">
    <cfRule type="cellIs" dxfId="2660" priority="53" stopIfTrue="1" operator="greaterThan">
      <formula>$F$302*2+2</formula>
    </cfRule>
    <cfRule type="cellIs" dxfId="2659" priority="54" stopIfTrue="1" operator="greaterThan">
      <formula>$F$302*2</formula>
    </cfRule>
  </conditionalFormatting>
  <conditionalFormatting sqref="H91:H92">
    <cfRule type="cellIs" dxfId="2658" priority="19" stopIfTrue="1" operator="greaterThan">
      <formula>$H$302*2+2</formula>
    </cfRule>
    <cfRule type="cellIs" dxfId="2657" priority="20" stopIfTrue="1" operator="greaterThan">
      <formula>$H$302*2</formula>
    </cfRule>
  </conditionalFormatting>
  <conditionalFormatting sqref="I91:I92">
    <cfRule type="cellIs" dxfId="2656" priority="21" stopIfTrue="1" operator="greaterThan">
      <formula>$I$302*2+2</formula>
    </cfRule>
    <cfRule type="cellIs" dxfId="2655" priority="22" stopIfTrue="1" operator="greaterThan">
      <formula>$I$302*2</formula>
    </cfRule>
  </conditionalFormatting>
  <conditionalFormatting sqref="J91:J92">
    <cfRule type="cellIs" dxfId="2654" priority="23" stopIfTrue="1" operator="greaterThan">
      <formula>$J$302*2+2</formula>
    </cfRule>
    <cfRule type="cellIs" dxfId="2653" priority="24" stopIfTrue="1" operator="greaterThan">
      <formula>$J$302*2</formula>
    </cfRule>
  </conditionalFormatting>
  <conditionalFormatting sqref="K91:K92">
    <cfRule type="cellIs" dxfId="2652" priority="25" stopIfTrue="1" operator="greaterThan">
      <formula>$K$302*2+2</formula>
    </cfRule>
    <cfRule type="cellIs" dxfId="2651" priority="26" stopIfTrue="1" operator="greaterThan">
      <formula>$K$302*2</formula>
    </cfRule>
  </conditionalFormatting>
  <conditionalFormatting sqref="L91:L92">
    <cfRule type="cellIs" dxfId="2650" priority="27" stopIfTrue="1" operator="greaterThan">
      <formula>$L$302*2+2</formula>
    </cfRule>
    <cfRule type="cellIs" dxfId="2649" priority="28" stopIfTrue="1" operator="greaterThan">
      <formula>$L$302*2</formula>
    </cfRule>
  </conditionalFormatting>
  <conditionalFormatting sqref="M91:M92">
    <cfRule type="cellIs" dxfId="2648" priority="29" stopIfTrue="1" operator="greaterThan">
      <formula>$M$302*2+2</formula>
    </cfRule>
    <cfRule type="cellIs" dxfId="2647" priority="30" stopIfTrue="1" operator="greaterThan">
      <formula>$M$302*2</formula>
    </cfRule>
  </conditionalFormatting>
  <conditionalFormatting sqref="N91:N92">
    <cfRule type="cellIs" dxfId="2646" priority="31" stopIfTrue="1" operator="greaterThan">
      <formula>$N$302*2+2</formula>
    </cfRule>
    <cfRule type="cellIs" dxfId="2645" priority="32" stopIfTrue="1" operator="greaterThan">
      <formula>$N$302*2</formula>
    </cfRule>
  </conditionalFormatting>
  <conditionalFormatting sqref="G91:G92">
    <cfRule type="cellIs" dxfId="2644" priority="33" stopIfTrue="1" operator="greaterThan">
      <formula>$G$302*2+2</formula>
    </cfRule>
    <cfRule type="cellIs" dxfId="2643" priority="34" stopIfTrue="1" operator="greaterThan">
      <formula>$G$302*2</formula>
    </cfRule>
  </conditionalFormatting>
  <conditionalFormatting sqref="F91:F92">
    <cfRule type="cellIs" dxfId="2642" priority="35" stopIfTrue="1" operator="greaterThan">
      <formula>$F$302*2+2</formula>
    </cfRule>
    <cfRule type="cellIs" dxfId="2641" priority="36" stopIfTrue="1" operator="greaterThan">
      <formula>$F$302*2</formula>
    </cfRule>
  </conditionalFormatting>
  <conditionalFormatting sqref="H104">
    <cfRule type="cellIs" dxfId="2640" priority="1" stopIfTrue="1" operator="greaterThan">
      <formula>$H$302*2+2</formula>
    </cfRule>
    <cfRule type="cellIs" dxfId="2639" priority="2" stopIfTrue="1" operator="greaterThan">
      <formula>$H$302*2</formula>
    </cfRule>
  </conditionalFormatting>
  <conditionalFormatting sqref="I104">
    <cfRule type="cellIs" dxfId="2638" priority="3" stopIfTrue="1" operator="greaterThan">
      <formula>$I$302*2+2</formula>
    </cfRule>
    <cfRule type="cellIs" dxfId="2637" priority="4" stopIfTrue="1" operator="greaterThan">
      <formula>$I$302*2</formula>
    </cfRule>
  </conditionalFormatting>
  <conditionalFormatting sqref="J104">
    <cfRule type="cellIs" dxfId="2636" priority="5" stopIfTrue="1" operator="greaterThan">
      <formula>$J$302*2+2</formula>
    </cfRule>
    <cfRule type="cellIs" dxfId="2635" priority="6" stopIfTrue="1" operator="greaterThan">
      <formula>$J$302*2</formula>
    </cfRule>
  </conditionalFormatting>
  <conditionalFormatting sqref="K104">
    <cfRule type="cellIs" dxfId="2634" priority="7" stopIfTrue="1" operator="greaterThan">
      <formula>$K$302*2+2</formula>
    </cfRule>
    <cfRule type="cellIs" dxfId="2633" priority="8" stopIfTrue="1" operator="greaterThan">
      <formula>$K$302*2</formula>
    </cfRule>
  </conditionalFormatting>
  <conditionalFormatting sqref="L104">
    <cfRule type="cellIs" dxfId="2632" priority="9" stopIfTrue="1" operator="greaterThan">
      <formula>$L$302*2+2</formula>
    </cfRule>
    <cfRule type="cellIs" dxfId="2631" priority="10" stopIfTrue="1" operator="greaterThan">
      <formula>$L$302*2</formula>
    </cfRule>
  </conditionalFormatting>
  <conditionalFormatting sqref="M104">
    <cfRule type="cellIs" dxfId="2630" priority="11" stopIfTrue="1" operator="greaterThan">
      <formula>$M$302*2+2</formula>
    </cfRule>
    <cfRule type="cellIs" dxfId="2629" priority="12" stopIfTrue="1" operator="greaterThan">
      <formula>$M$302*2</formula>
    </cfRule>
  </conditionalFormatting>
  <conditionalFormatting sqref="N104">
    <cfRule type="cellIs" dxfId="2628" priority="13" stopIfTrue="1" operator="greaterThan">
      <formula>$N$302*2+2</formula>
    </cfRule>
    <cfRule type="cellIs" dxfId="2627" priority="14" stopIfTrue="1" operator="greaterThan">
      <formula>$N$302*2</formula>
    </cfRule>
  </conditionalFormatting>
  <conditionalFormatting sqref="G104">
    <cfRule type="cellIs" dxfId="2626" priority="15" stopIfTrue="1" operator="greaterThan">
      <formula>$G$302*2+2</formula>
    </cfRule>
    <cfRule type="cellIs" dxfId="2625" priority="16" stopIfTrue="1" operator="greaterThan">
      <formula>$G$302*2</formula>
    </cfRule>
  </conditionalFormatting>
  <conditionalFormatting sqref="F104">
    <cfRule type="cellIs" dxfId="2624" priority="17" stopIfTrue="1" operator="greaterThan">
      <formula>$F$302*2+2</formula>
    </cfRule>
    <cfRule type="cellIs" dxfId="2623" priority="18" stopIfTrue="1" operator="greaterThan">
      <formula>$F$302*2</formula>
    </cfRule>
  </conditionalFormatting>
  <pageMargins left="0.7" right="0.7" top="0.75" bottom="0.75" header="0.3" footer="0.3"/>
  <pageSetup orientation="portrait" r:id="rId1"/>
  <headerFooter differentOddEven="1" differentFirst="1"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25"/>
  <sheetViews>
    <sheetView zoomScale="85" zoomScaleNormal="85" zoomScaleSheetLayoutView="100" workbookViewId="0">
      <pane xSplit="3" ySplit="1" topLeftCell="D223" activePane="bottomRight" state="frozen"/>
      <selection pane="topRight" activeCell="D1" sqref="D1"/>
      <selection pane="bottomLeft" activeCell="A2" sqref="A2"/>
      <selection pane="bottomRight" activeCell="A246" sqref="A246:XFD247"/>
    </sheetView>
  </sheetViews>
  <sheetFormatPr defaultRowHeight="14.25" x14ac:dyDescent="0.2"/>
  <cols>
    <col min="1" max="1" width="20.7109375" style="11" customWidth="1"/>
    <col min="2" max="2" width="9.140625" style="773" customWidth="1"/>
    <col min="3" max="3" width="5.85546875" style="773" customWidth="1"/>
    <col min="4" max="4" width="20.140625" style="773" customWidth="1"/>
    <col min="5" max="5" width="6" style="11" customWidth="1"/>
    <col min="6" max="14" width="4.5703125" style="11" customWidth="1"/>
    <col min="15" max="15" width="9.28515625" style="11" customWidth="1"/>
    <col min="16" max="16" width="5.7109375" style="11" customWidth="1"/>
    <col min="17" max="17" width="10" style="11" customWidth="1"/>
    <col min="18" max="18" width="12.7109375" style="11" customWidth="1"/>
    <col min="19" max="19" width="13.140625" style="11" customWidth="1"/>
    <col min="20" max="20" width="10.140625" style="11" customWidth="1"/>
    <col min="21" max="21" width="12.85546875" style="11" customWidth="1"/>
    <col min="22" max="22" width="13.28515625" style="11" customWidth="1"/>
    <col min="23" max="23" width="9.140625" style="11"/>
    <col min="24" max="24" width="19.5703125" style="11" customWidth="1"/>
    <col min="25" max="25" width="5.5703125" style="11" customWidth="1"/>
    <col min="26" max="26" width="7.7109375" style="34" customWidth="1"/>
    <col min="27" max="27" width="5.5703125" style="34" customWidth="1"/>
    <col min="28" max="29" width="5.5703125" style="344" customWidth="1"/>
    <col min="30" max="31" width="5.5703125" style="34" customWidth="1"/>
    <col min="32" max="43" width="5" style="34" customWidth="1"/>
    <col min="44" max="16384" width="9.140625" style="34"/>
  </cols>
  <sheetData>
    <row r="1" spans="1:43" ht="15" thickBot="1" x14ac:dyDescent="0.25">
      <c r="A1" s="8" t="s">
        <v>0</v>
      </c>
      <c r="B1" s="56" t="s">
        <v>18</v>
      </c>
      <c r="C1" s="56" t="s">
        <v>17</v>
      </c>
      <c r="D1" s="56" t="s">
        <v>58</v>
      </c>
      <c r="E1" s="56" t="s">
        <v>2</v>
      </c>
      <c r="F1" s="56" t="s">
        <v>7</v>
      </c>
      <c r="G1" s="56" t="s">
        <v>8</v>
      </c>
      <c r="H1" s="56" t="s">
        <v>9</v>
      </c>
      <c r="I1" s="56" t="s">
        <v>10</v>
      </c>
      <c r="J1" s="56" t="s">
        <v>11</v>
      </c>
      <c r="K1" s="56" t="s">
        <v>12</v>
      </c>
      <c r="L1" s="56" t="s">
        <v>13</v>
      </c>
      <c r="M1" s="56" t="s">
        <v>14</v>
      </c>
      <c r="N1" s="56" t="s">
        <v>15</v>
      </c>
      <c r="O1" s="56" t="s">
        <v>16</v>
      </c>
      <c r="P1" s="219" t="s">
        <v>1</v>
      </c>
      <c r="Q1" s="219" t="s">
        <v>53</v>
      </c>
      <c r="R1" s="219" t="s">
        <v>54</v>
      </c>
      <c r="S1" s="219" t="s">
        <v>55</v>
      </c>
      <c r="T1" s="219" t="s">
        <v>50</v>
      </c>
      <c r="U1" s="219" t="s">
        <v>51</v>
      </c>
      <c r="V1" s="220" t="s">
        <v>52</v>
      </c>
      <c r="W1" s="10" t="s">
        <v>1</v>
      </c>
      <c r="X1" s="345" t="s">
        <v>141</v>
      </c>
      <c r="Y1" s="773">
        <v>2</v>
      </c>
      <c r="Z1" s="773">
        <v>3</v>
      </c>
      <c r="AA1" s="773">
        <v>4</v>
      </c>
      <c r="AB1" s="369">
        <v>5</v>
      </c>
      <c r="AC1" s="369">
        <v>6</v>
      </c>
      <c r="AD1" s="34">
        <v>7</v>
      </c>
      <c r="AE1" s="773">
        <v>8</v>
      </c>
      <c r="AF1" s="773">
        <v>9</v>
      </c>
      <c r="AG1" s="773">
        <v>10</v>
      </c>
      <c r="AH1" s="369">
        <v>11</v>
      </c>
      <c r="AI1" s="369">
        <v>12</v>
      </c>
      <c r="AJ1" s="34">
        <v>13</v>
      </c>
      <c r="AK1" s="773">
        <v>14</v>
      </c>
      <c r="AL1" s="773">
        <v>15</v>
      </c>
      <c r="AM1" s="773">
        <v>16</v>
      </c>
      <c r="AN1" s="369">
        <v>17</v>
      </c>
      <c r="AO1" s="369">
        <v>18</v>
      </c>
      <c r="AP1" s="34">
        <v>19</v>
      </c>
      <c r="AQ1" s="773">
        <v>20</v>
      </c>
    </row>
    <row r="2" spans="1:43" ht="15" x14ac:dyDescent="0.25">
      <c r="A2" s="430" t="s">
        <v>30</v>
      </c>
      <c r="B2" s="581">
        <v>42835</v>
      </c>
      <c r="C2" s="770">
        <v>1</v>
      </c>
      <c r="D2" s="770" t="str">
        <f>A2&amp;C2</f>
        <v>Cashman, Cal1</v>
      </c>
      <c r="E2" s="770">
        <v>1</v>
      </c>
      <c r="F2" s="582">
        <v>5</v>
      </c>
      <c r="G2" s="582">
        <v>6</v>
      </c>
      <c r="H2" s="582">
        <v>4</v>
      </c>
      <c r="I2" s="582">
        <v>7</v>
      </c>
      <c r="J2" s="582">
        <v>5</v>
      </c>
      <c r="K2" s="582">
        <v>7</v>
      </c>
      <c r="L2" s="582">
        <v>4</v>
      </c>
      <c r="M2" s="582">
        <v>6</v>
      </c>
      <c r="N2" s="582">
        <v>6</v>
      </c>
      <c r="O2" s="770">
        <f>SUM(F2:N2)</f>
        <v>50</v>
      </c>
      <c r="P2" s="425">
        <f t="shared" ref="P2:P65" si="0">IF(F2&gt;$F$292*2,$F$292*2,F2) + IF(G2&gt;$G$292*2,$G$292*2,G2) + IF(H2&gt;$H$292*2,$H$292*2,H2) + IF(I2&gt;$I$292*2,$I$292*2,I2) + IF(J2&gt;$J$292*2,$J$292*2,J2) + IF(K2&gt;$K$292*2,$K$292*2,K2) + IF(L2&gt;$L$292*2,$L$292*2,L2) + IF(M2&gt;$M$292*2,$M$292*2,M2) + IF(N2&gt;$N$292*2,$N$292*2,N2)</f>
        <v>50</v>
      </c>
      <c r="Q2" s="426"/>
      <c r="R2" s="426"/>
      <c r="S2" s="426"/>
      <c r="T2" s="426"/>
      <c r="U2" s="426"/>
      <c r="V2" s="427"/>
      <c r="W2" s="595"/>
      <c r="X2" s="562" t="s">
        <v>88</v>
      </c>
      <c r="Y2" s="567">
        <v>2010</v>
      </c>
      <c r="Z2" s="567">
        <v>2011</v>
      </c>
      <c r="AA2" s="567">
        <v>2012</v>
      </c>
      <c r="AB2" s="568">
        <v>2013</v>
      </c>
      <c r="AC2" s="569">
        <v>2014</v>
      </c>
      <c r="AD2" s="569">
        <v>2015</v>
      </c>
      <c r="AE2" s="567">
        <v>2016</v>
      </c>
      <c r="AF2" s="567">
        <v>2017</v>
      </c>
      <c r="AG2" s="567">
        <v>2018</v>
      </c>
      <c r="AH2" s="568">
        <v>2019</v>
      </c>
      <c r="AI2" s="569">
        <v>2020</v>
      </c>
      <c r="AJ2" s="569">
        <v>2021</v>
      </c>
      <c r="AK2" s="567">
        <v>2022</v>
      </c>
      <c r="AL2" s="567">
        <v>2023</v>
      </c>
      <c r="AM2" s="567">
        <v>2024</v>
      </c>
      <c r="AN2" s="568">
        <v>2025</v>
      </c>
      <c r="AO2" s="569">
        <v>2026</v>
      </c>
      <c r="AP2" s="569">
        <v>2027</v>
      </c>
      <c r="AQ2" s="567">
        <v>2028</v>
      </c>
    </row>
    <row r="3" spans="1:43" ht="15" x14ac:dyDescent="0.25">
      <c r="A3" s="409" t="s">
        <v>38</v>
      </c>
      <c r="B3" s="216">
        <v>42835</v>
      </c>
      <c r="C3" s="768">
        <v>1</v>
      </c>
      <c r="D3" s="768" t="str">
        <f t="shared" ref="D3:D66" si="1">A3&amp;C3</f>
        <v>Trachsel, Brian1</v>
      </c>
      <c r="E3" s="768">
        <v>1</v>
      </c>
      <c r="F3" s="276">
        <v>6</v>
      </c>
      <c r="G3" s="276">
        <v>6</v>
      </c>
      <c r="H3" s="276">
        <v>4</v>
      </c>
      <c r="I3" s="276">
        <v>7</v>
      </c>
      <c r="J3" s="276">
        <v>7</v>
      </c>
      <c r="K3" s="276">
        <v>5</v>
      </c>
      <c r="L3" s="276">
        <v>4</v>
      </c>
      <c r="M3" s="276">
        <v>7</v>
      </c>
      <c r="N3" s="276">
        <v>5</v>
      </c>
      <c r="O3" s="768">
        <f t="shared" ref="O3:O11" si="2">SUM(F3:N3)</f>
        <v>51</v>
      </c>
      <c r="P3" s="162">
        <f t="shared" si="0"/>
        <v>51</v>
      </c>
      <c r="Q3" s="262">
        <v>2</v>
      </c>
      <c r="R3" s="262">
        <v>2</v>
      </c>
      <c r="S3" s="262">
        <v>2</v>
      </c>
      <c r="T3" s="70"/>
      <c r="U3" s="70"/>
      <c r="V3" s="71"/>
      <c r="W3" s="595"/>
      <c r="X3" s="563" t="s">
        <v>26</v>
      </c>
      <c r="Y3" s="570">
        <v>44.67</v>
      </c>
      <c r="Z3" s="571" t="s">
        <v>4</v>
      </c>
      <c r="AA3" s="572">
        <v>45.78</v>
      </c>
      <c r="AB3" s="571" t="s">
        <v>4</v>
      </c>
      <c r="AC3" s="571" t="s">
        <v>4</v>
      </c>
      <c r="AD3" s="571" t="s">
        <v>4</v>
      </c>
      <c r="AE3" s="571" t="s">
        <v>4</v>
      </c>
    </row>
    <row r="4" spans="1:43" ht="15" x14ac:dyDescent="0.25">
      <c r="A4" s="409" t="s">
        <v>35</v>
      </c>
      <c r="B4" s="216">
        <v>42835</v>
      </c>
      <c r="C4" s="768">
        <v>1</v>
      </c>
      <c r="D4" s="768" t="str">
        <f t="shared" si="1"/>
        <v>Schaefer, Jack1</v>
      </c>
      <c r="E4" s="768">
        <v>1</v>
      </c>
      <c r="F4" s="276">
        <v>6</v>
      </c>
      <c r="G4" s="276">
        <v>4</v>
      </c>
      <c r="H4" s="276">
        <v>4</v>
      </c>
      <c r="I4" s="276">
        <v>6</v>
      </c>
      <c r="J4" s="276">
        <v>4</v>
      </c>
      <c r="K4" s="276">
        <v>5</v>
      </c>
      <c r="L4" s="276">
        <v>5</v>
      </c>
      <c r="M4" s="276">
        <v>4</v>
      </c>
      <c r="N4" s="276">
        <v>6</v>
      </c>
      <c r="O4" s="768">
        <f t="shared" si="2"/>
        <v>44</v>
      </c>
      <c r="P4" s="162">
        <f t="shared" si="0"/>
        <v>44</v>
      </c>
      <c r="Q4" s="262"/>
      <c r="R4" s="262"/>
      <c r="S4" s="262"/>
      <c r="T4" s="70"/>
      <c r="U4" s="70"/>
      <c r="V4" s="71"/>
      <c r="W4" s="595"/>
      <c r="X4" s="564" t="s">
        <v>130</v>
      </c>
      <c r="Y4" s="571" t="s">
        <v>4</v>
      </c>
      <c r="Z4" s="571" t="s">
        <v>4</v>
      </c>
      <c r="AA4" s="572">
        <v>48</v>
      </c>
      <c r="AB4" s="572">
        <v>43.545454545454547</v>
      </c>
      <c r="AC4" s="570">
        <v>42.636363636363633</v>
      </c>
      <c r="AD4" s="570">
        <v>42.071428571428569</v>
      </c>
      <c r="AE4" s="570">
        <v>42.454545454545453</v>
      </c>
    </row>
    <row r="5" spans="1:43" ht="15" x14ac:dyDescent="0.25">
      <c r="A5" s="409" t="s">
        <v>57</v>
      </c>
      <c r="B5" s="216">
        <v>42835</v>
      </c>
      <c r="C5" s="768">
        <v>1</v>
      </c>
      <c r="D5" s="768" t="str">
        <f t="shared" si="1"/>
        <v>Hoffman, George1</v>
      </c>
      <c r="E5" s="768">
        <v>1</v>
      </c>
      <c r="F5" s="276">
        <v>4</v>
      </c>
      <c r="G5" s="276">
        <v>6</v>
      </c>
      <c r="H5" s="276">
        <v>3</v>
      </c>
      <c r="I5" s="276">
        <v>6</v>
      </c>
      <c r="J5" s="276">
        <v>5</v>
      </c>
      <c r="K5" s="276">
        <v>4</v>
      </c>
      <c r="L5" s="276">
        <v>3</v>
      </c>
      <c r="M5" s="276">
        <v>7</v>
      </c>
      <c r="N5" s="276">
        <v>6</v>
      </c>
      <c r="O5" s="768">
        <f t="shared" si="2"/>
        <v>44</v>
      </c>
      <c r="P5" s="162">
        <f t="shared" si="0"/>
        <v>44</v>
      </c>
      <c r="Q5" s="262"/>
      <c r="R5" s="262"/>
      <c r="S5" s="262"/>
      <c r="T5" s="70"/>
      <c r="U5" s="70"/>
      <c r="V5" s="71"/>
      <c r="W5" s="595"/>
      <c r="X5" s="563" t="s">
        <v>28</v>
      </c>
      <c r="Y5" s="570">
        <v>49.54</v>
      </c>
      <c r="Z5" s="571" t="s">
        <v>4</v>
      </c>
      <c r="AA5" s="572">
        <v>53.142857142857146</v>
      </c>
      <c r="AB5" s="572">
        <v>53.333333333333336</v>
      </c>
      <c r="AC5" s="570">
        <v>54.833333333333336</v>
      </c>
      <c r="AD5" s="570">
        <v>56.444444444444443</v>
      </c>
      <c r="AE5" s="570">
        <v>59</v>
      </c>
    </row>
    <row r="6" spans="1:43" ht="15" x14ac:dyDescent="0.25">
      <c r="A6" s="409" t="s">
        <v>131</v>
      </c>
      <c r="B6" s="216">
        <v>42835</v>
      </c>
      <c r="C6" s="768">
        <v>1</v>
      </c>
      <c r="D6" s="768" t="str">
        <f t="shared" si="1"/>
        <v>O'Hare, Nathan1</v>
      </c>
      <c r="E6" s="768">
        <v>2</v>
      </c>
      <c r="F6" s="276">
        <v>5</v>
      </c>
      <c r="G6" s="276">
        <v>6</v>
      </c>
      <c r="H6" s="276">
        <v>5</v>
      </c>
      <c r="I6" s="276">
        <v>5</v>
      </c>
      <c r="J6" s="276">
        <v>6</v>
      </c>
      <c r="K6" s="276">
        <v>4</v>
      </c>
      <c r="L6" s="276">
        <v>4</v>
      </c>
      <c r="M6" s="276">
        <v>5</v>
      </c>
      <c r="N6" s="276">
        <v>6</v>
      </c>
      <c r="O6" s="768">
        <f t="shared" si="2"/>
        <v>46</v>
      </c>
      <c r="P6" s="162">
        <f t="shared" si="0"/>
        <v>46</v>
      </c>
      <c r="Q6" s="262">
        <v>2</v>
      </c>
      <c r="R6" s="262">
        <v>2</v>
      </c>
      <c r="S6" s="262">
        <v>2</v>
      </c>
      <c r="T6" s="70"/>
      <c r="U6" s="70"/>
      <c r="V6" s="71">
        <v>13</v>
      </c>
      <c r="W6" s="595"/>
      <c r="X6" s="565" t="s">
        <v>503</v>
      </c>
      <c r="Y6" s="571" t="s">
        <v>4</v>
      </c>
      <c r="Z6" s="571" t="s">
        <v>4</v>
      </c>
      <c r="AA6" s="571" t="s">
        <v>4</v>
      </c>
      <c r="AB6" s="571" t="s">
        <v>4</v>
      </c>
      <c r="AC6" s="571" t="s">
        <v>4</v>
      </c>
      <c r="AD6" s="571" t="s">
        <v>4</v>
      </c>
      <c r="AE6" s="570">
        <v>55.333333333333336</v>
      </c>
    </row>
    <row r="7" spans="1:43" ht="15" x14ac:dyDescent="0.25">
      <c r="A7" s="409" t="s">
        <v>34</v>
      </c>
      <c r="B7" s="216">
        <v>42835</v>
      </c>
      <c r="C7" s="768">
        <v>1</v>
      </c>
      <c r="D7" s="768" t="str">
        <f t="shared" si="1"/>
        <v>Lewandowski, Mike1</v>
      </c>
      <c r="E7" s="768">
        <v>2</v>
      </c>
      <c r="F7" s="276">
        <v>5</v>
      </c>
      <c r="G7" s="276">
        <v>6</v>
      </c>
      <c r="H7" s="276">
        <v>4</v>
      </c>
      <c r="I7" s="276">
        <v>7</v>
      </c>
      <c r="J7" s="276">
        <v>5</v>
      </c>
      <c r="K7" s="276">
        <v>7</v>
      </c>
      <c r="L7" s="276">
        <v>5</v>
      </c>
      <c r="M7" s="276">
        <v>5</v>
      </c>
      <c r="N7" s="276">
        <v>6</v>
      </c>
      <c r="O7" s="768">
        <f t="shared" si="2"/>
        <v>50</v>
      </c>
      <c r="P7" s="162">
        <f t="shared" si="0"/>
        <v>50</v>
      </c>
      <c r="Q7" s="262">
        <v>2</v>
      </c>
      <c r="R7" s="262">
        <v>2</v>
      </c>
      <c r="S7" s="262">
        <v>2</v>
      </c>
      <c r="T7" s="70"/>
      <c r="U7" s="70"/>
      <c r="V7" s="71">
        <v>9</v>
      </c>
      <c r="W7" s="595"/>
      <c r="X7" s="566" t="s">
        <v>29</v>
      </c>
      <c r="Y7" s="570">
        <v>44.91</v>
      </c>
      <c r="Z7" s="571" t="s">
        <v>4</v>
      </c>
      <c r="AA7" s="572">
        <v>44.2</v>
      </c>
      <c r="AB7" s="572">
        <v>44.8</v>
      </c>
      <c r="AC7" s="570">
        <v>43.5</v>
      </c>
      <c r="AD7" s="570">
        <v>42.666666666666664</v>
      </c>
      <c r="AE7" s="570">
        <v>42.75</v>
      </c>
    </row>
    <row r="8" spans="1:43" ht="15" x14ac:dyDescent="0.25">
      <c r="A8" s="409" t="s">
        <v>129</v>
      </c>
      <c r="B8" s="216">
        <v>42835</v>
      </c>
      <c r="C8" s="768">
        <v>1</v>
      </c>
      <c r="D8" s="768" t="str">
        <f t="shared" si="1"/>
        <v>Horst, Dale1</v>
      </c>
      <c r="E8" s="768">
        <v>2</v>
      </c>
      <c r="F8" s="276">
        <v>6</v>
      </c>
      <c r="G8" s="276">
        <v>8</v>
      </c>
      <c r="H8" s="276">
        <v>6</v>
      </c>
      <c r="I8" s="276">
        <v>6</v>
      </c>
      <c r="J8" s="276">
        <v>4</v>
      </c>
      <c r="K8" s="276">
        <v>5</v>
      </c>
      <c r="L8" s="276">
        <v>4</v>
      </c>
      <c r="M8" s="276">
        <v>5</v>
      </c>
      <c r="N8" s="276">
        <v>8</v>
      </c>
      <c r="O8" s="768">
        <f t="shared" si="2"/>
        <v>52</v>
      </c>
      <c r="P8" s="162">
        <f t="shared" si="0"/>
        <v>52</v>
      </c>
      <c r="Q8" s="262">
        <v>2</v>
      </c>
      <c r="R8" s="262">
        <v>2</v>
      </c>
      <c r="S8" s="262">
        <v>2</v>
      </c>
      <c r="T8" s="70">
        <v>4.5</v>
      </c>
      <c r="U8" s="70"/>
      <c r="V8" s="71"/>
      <c r="W8" s="595"/>
      <c r="X8" s="566" t="s">
        <v>30</v>
      </c>
      <c r="Y8" s="570">
        <v>44.44</v>
      </c>
      <c r="Z8" s="571" t="s">
        <v>4</v>
      </c>
      <c r="AA8" s="572">
        <v>43.714285714285715</v>
      </c>
      <c r="AB8" s="572">
        <v>46.166666666666664</v>
      </c>
      <c r="AC8" s="570">
        <v>48.75</v>
      </c>
      <c r="AD8" s="570">
        <v>48.333333333333336</v>
      </c>
      <c r="AE8" s="570">
        <v>51.444444444444443</v>
      </c>
    </row>
    <row r="9" spans="1:43" ht="15" x14ac:dyDescent="0.25">
      <c r="A9" s="484" t="s">
        <v>507</v>
      </c>
      <c r="B9" s="216">
        <v>42835</v>
      </c>
      <c r="C9" s="768">
        <v>1</v>
      </c>
      <c r="D9" s="768" t="str">
        <f t="shared" si="1"/>
        <v>Lotter, Shawn1</v>
      </c>
      <c r="E9" s="768">
        <v>2</v>
      </c>
      <c r="F9" s="276">
        <v>8</v>
      </c>
      <c r="G9" s="276">
        <v>6</v>
      </c>
      <c r="H9" s="276">
        <v>4</v>
      </c>
      <c r="I9" s="276">
        <v>7</v>
      </c>
      <c r="J9" s="276">
        <v>5</v>
      </c>
      <c r="K9" s="276">
        <v>4</v>
      </c>
      <c r="L9" s="276">
        <v>4</v>
      </c>
      <c r="M9" s="276">
        <v>7</v>
      </c>
      <c r="N9" s="276">
        <v>7</v>
      </c>
      <c r="O9" s="768">
        <f t="shared" si="2"/>
        <v>52</v>
      </c>
      <c r="P9" s="162">
        <f t="shared" si="0"/>
        <v>52</v>
      </c>
      <c r="Q9" s="262">
        <v>2</v>
      </c>
      <c r="R9" s="262">
        <v>2</v>
      </c>
      <c r="S9" s="262">
        <v>2</v>
      </c>
      <c r="T9" s="70"/>
      <c r="U9" s="70"/>
      <c r="V9" s="71"/>
      <c r="W9" s="595"/>
      <c r="X9" s="566" t="s">
        <v>512</v>
      </c>
      <c r="Y9" s="571" t="s">
        <v>4</v>
      </c>
      <c r="Z9" s="571" t="s">
        <v>4</v>
      </c>
      <c r="AA9" s="571" t="s">
        <v>4</v>
      </c>
      <c r="AB9" s="571" t="s">
        <v>4</v>
      </c>
      <c r="AC9" s="571" t="s">
        <v>4</v>
      </c>
      <c r="AD9" s="571" t="s">
        <v>4</v>
      </c>
      <c r="AE9" s="570">
        <v>45.714285714285715</v>
      </c>
    </row>
    <row r="10" spans="1:43" ht="15" customHeight="1" x14ac:dyDescent="0.25">
      <c r="A10" s="484" t="s">
        <v>511</v>
      </c>
      <c r="B10" s="216">
        <v>42835</v>
      </c>
      <c r="C10" s="768">
        <v>1</v>
      </c>
      <c r="D10" s="768" t="str">
        <f t="shared" si="1"/>
        <v>Demick, Chris1</v>
      </c>
      <c r="E10" s="768">
        <v>3</v>
      </c>
      <c r="F10" s="276">
        <v>5</v>
      </c>
      <c r="G10" s="276">
        <v>7</v>
      </c>
      <c r="H10" s="276">
        <v>4</v>
      </c>
      <c r="I10" s="276">
        <v>8</v>
      </c>
      <c r="J10" s="276">
        <v>5</v>
      </c>
      <c r="K10" s="276">
        <v>4</v>
      </c>
      <c r="L10" s="276">
        <v>5</v>
      </c>
      <c r="M10" s="276">
        <v>4</v>
      </c>
      <c r="N10" s="276">
        <v>8</v>
      </c>
      <c r="O10" s="768">
        <f t="shared" si="2"/>
        <v>50</v>
      </c>
      <c r="P10" s="162">
        <f t="shared" si="0"/>
        <v>50</v>
      </c>
      <c r="Q10" s="262">
        <v>2</v>
      </c>
      <c r="R10" s="262">
        <v>2</v>
      </c>
      <c r="S10" s="262">
        <v>2</v>
      </c>
      <c r="T10" s="70">
        <v>4.5</v>
      </c>
      <c r="U10" s="70"/>
      <c r="V10" s="71"/>
      <c r="W10" s="595"/>
      <c r="X10" s="565" t="s">
        <v>504</v>
      </c>
      <c r="Y10" s="571" t="s">
        <v>4</v>
      </c>
      <c r="Z10" s="571" t="s">
        <v>4</v>
      </c>
      <c r="AA10" s="571" t="s">
        <v>4</v>
      </c>
      <c r="AB10" s="571" t="s">
        <v>4</v>
      </c>
      <c r="AC10" s="571" t="s">
        <v>4</v>
      </c>
      <c r="AD10" s="571" t="s">
        <v>4</v>
      </c>
      <c r="AE10" s="571" t="s">
        <v>4</v>
      </c>
    </row>
    <row r="11" spans="1:43" ht="15" x14ac:dyDescent="0.25">
      <c r="A11" s="409" t="s">
        <v>29</v>
      </c>
      <c r="B11" s="216">
        <v>42835</v>
      </c>
      <c r="C11" s="768">
        <v>1</v>
      </c>
      <c r="D11" s="768" t="str">
        <f t="shared" si="1"/>
        <v>Burke, David1</v>
      </c>
      <c r="E11" s="768">
        <v>3</v>
      </c>
      <c r="F11" s="276">
        <v>5</v>
      </c>
      <c r="G11" s="276">
        <v>5</v>
      </c>
      <c r="H11" s="276">
        <v>5</v>
      </c>
      <c r="I11" s="276">
        <v>7</v>
      </c>
      <c r="J11" s="276">
        <v>6</v>
      </c>
      <c r="K11" s="276">
        <v>4</v>
      </c>
      <c r="L11" s="276">
        <v>5</v>
      </c>
      <c r="M11" s="276">
        <v>6</v>
      </c>
      <c r="N11" s="276">
        <v>4</v>
      </c>
      <c r="O11" s="768">
        <f t="shared" si="2"/>
        <v>47</v>
      </c>
      <c r="P11" s="162">
        <f t="shared" si="0"/>
        <v>47</v>
      </c>
      <c r="Q11" s="262">
        <v>2</v>
      </c>
      <c r="R11" s="262">
        <v>2</v>
      </c>
      <c r="S11" s="262">
        <v>2</v>
      </c>
      <c r="T11" s="70">
        <v>4.5</v>
      </c>
      <c r="U11" s="70"/>
      <c r="V11" s="71"/>
      <c r="W11" s="595"/>
      <c r="X11" s="566" t="s">
        <v>31</v>
      </c>
      <c r="Y11" s="570">
        <v>53.67</v>
      </c>
      <c r="Z11" s="571" t="s">
        <v>4</v>
      </c>
      <c r="AA11" s="572">
        <v>53.67</v>
      </c>
      <c r="AB11" s="571" t="s">
        <v>4</v>
      </c>
      <c r="AC11" s="571" t="s">
        <v>4</v>
      </c>
      <c r="AD11" s="571" t="s">
        <v>4</v>
      </c>
      <c r="AE11" s="571" t="s">
        <v>4</v>
      </c>
    </row>
    <row r="12" spans="1:43" ht="14.25" customHeight="1" x14ac:dyDescent="0.25">
      <c r="A12" s="409" t="s">
        <v>47</v>
      </c>
      <c r="B12" s="216">
        <v>42835</v>
      </c>
      <c r="C12" s="768">
        <v>1</v>
      </c>
      <c r="D12" s="768" t="str">
        <f t="shared" si="1"/>
        <v>Trachsel, Jeff1</v>
      </c>
      <c r="E12" s="768">
        <v>3</v>
      </c>
      <c r="F12" s="276">
        <v>6</v>
      </c>
      <c r="G12" s="276">
        <v>5</v>
      </c>
      <c r="H12" s="276">
        <v>6</v>
      </c>
      <c r="I12" s="276">
        <v>6</v>
      </c>
      <c r="J12" s="276">
        <v>5</v>
      </c>
      <c r="K12" s="276">
        <v>5</v>
      </c>
      <c r="L12" s="276">
        <v>5</v>
      </c>
      <c r="M12" s="276">
        <v>5</v>
      </c>
      <c r="N12" s="276">
        <v>7</v>
      </c>
      <c r="O12" s="768">
        <f t="shared" ref="O12:O75" si="3">SUM(F12:N12)</f>
        <v>50</v>
      </c>
      <c r="P12" s="162">
        <f t="shared" si="0"/>
        <v>50</v>
      </c>
      <c r="Q12" s="262">
        <v>2</v>
      </c>
      <c r="R12" s="262">
        <v>2</v>
      </c>
      <c r="S12" s="262">
        <v>2</v>
      </c>
      <c r="T12" s="70"/>
      <c r="U12" s="70"/>
      <c r="V12" s="71"/>
      <c r="W12" s="595"/>
      <c r="X12" s="566" t="s">
        <v>32</v>
      </c>
      <c r="Y12" s="570">
        <v>42.31</v>
      </c>
      <c r="Z12" s="571" t="s">
        <v>4</v>
      </c>
      <c r="AA12" s="572">
        <v>44.111111111111114</v>
      </c>
      <c r="AB12" s="572">
        <v>42.5</v>
      </c>
      <c r="AC12" s="570">
        <v>43.333333333333336</v>
      </c>
      <c r="AD12" s="570">
        <v>43.333333333333336</v>
      </c>
      <c r="AE12" s="571" t="s">
        <v>4</v>
      </c>
    </row>
    <row r="13" spans="1:43" ht="15" x14ac:dyDescent="0.25">
      <c r="A13" s="409" t="s">
        <v>40</v>
      </c>
      <c r="B13" s="216">
        <v>42835</v>
      </c>
      <c r="C13" s="768">
        <v>1</v>
      </c>
      <c r="D13" s="768" t="str">
        <f t="shared" si="1"/>
        <v>Trachsel, Mike1</v>
      </c>
      <c r="E13" s="768">
        <v>4</v>
      </c>
      <c r="F13" s="276">
        <v>6</v>
      </c>
      <c r="G13" s="276">
        <v>6</v>
      </c>
      <c r="H13" s="276">
        <v>4</v>
      </c>
      <c r="I13" s="276">
        <v>6</v>
      </c>
      <c r="J13" s="276">
        <v>5</v>
      </c>
      <c r="K13" s="276">
        <v>5</v>
      </c>
      <c r="L13" s="276">
        <v>4</v>
      </c>
      <c r="M13" s="276">
        <v>5</v>
      </c>
      <c r="N13" s="276">
        <v>8</v>
      </c>
      <c r="O13" s="768">
        <f t="shared" si="3"/>
        <v>49</v>
      </c>
      <c r="P13" s="162">
        <f t="shared" si="0"/>
        <v>49</v>
      </c>
      <c r="Q13" s="262">
        <v>2</v>
      </c>
      <c r="R13" s="262">
        <v>2</v>
      </c>
      <c r="S13" s="262">
        <v>2</v>
      </c>
      <c r="T13" s="70"/>
      <c r="U13" s="70"/>
      <c r="V13" s="71"/>
      <c r="W13" s="595"/>
      <c r="X13" s="566" t="s">
        <v>511</v>
      </c>
      <c r="Y13" s="571" t="s">
        <v>4</v>
      </c>
      <c r="Z13" s="571" t="s">
        <v>4</v>
      </c>
      <c r="AA13" s="571" t="s">
        <v>4</v>
      </c>
      <c r="AB13" s="571" t="s">
        <v>4</v>
      </c>
      <c r="AC13" s="571" t="s">
        <v>4</v>
      </c>
      <c r="AD13" s="571" t="s">
        <v>4</v>
      </c>
      <c r="AE13" s="570">
        <v>44.777777777777779</v>
      </c>
    </row>
    <row r="14" spans="1:43" ht="15" x14ac:dyDescent="0.25">
      <c r="A14" s="409" t="s">
        <v>37</v>
      </c>
      <c r="B14" s="216">
        <v>42835</v>
      </c>
      <c r="C14" s="768">
        <v>1</v>
      </c>
      <c r="D14" s="768" t="str">
        <f t="shared" si="1"/>
        <v>Trachsel, Bill1</v>
      </c>
      <c r="E14" s="768">
        <v>4</v>
      </c>
      <c r="F14" s="276">
        <v>4</v>
      </c>
      <c r="G14" s="276">
        <v>6</v>
      </c>
      <c r="H14" s="276">
        <v>5</v>
      </c>
      <c r="I14" s="276">
        <v>6</v>
      </c>
      <c r="J14" s="276">
        <v>5</v>
      </c>
      <c r="K14" s="276">
        <v>5</v>
      </c>
      <c r="L14" s="276">
        <v>3</v>
      </c>
      <c r="M14" s="276">
        <v>5</v>
      </c>
      <c r="N14" s="276">
        <v>7</v>
      </c>
      <c r="O14" s="768">
        <f t="shared" si="3"/>
        <v>46</v>
      </c>
      <c r="P14" s="162">
        <f t="shared" si="0"/>
        <v>46</v>
      </c>
      <c r="Q14" s="262">
        <v>2</v>
      </c>
      <c r="R14" s="262">
        <v>2</v>
      </c>
      <c r="S14" s="262">
        <v>2</v>
      </c>
      <c r="T14" s="70">
        <v>9</v>
      </c>
      <c r="U14" s="70">
        <v>11</v>
      </c>
      <c r="V14" s="71"/>
      <c r="W14" s="595"/>
      <c r="X14" s="566" t="s">
        <v>48</v>
      </c>
      <c r="Y14" s="570">
        <v>44.75</v>
      </c>
      <c r="Z14" s="571" t="s">
        <v>4</v>
      </c>
      <c r="AA14" s="572">
        <v>46.333333333333336</v>
      </c>
      <c r="AB14" s="572">
        <v>46.666666666666664</v>
      </c>
      <c r="AC14" s="570">
        <v>46.4</v>
      </c>
      <c r="AD14" s="570">
        <v>54.800000000000004</v>
      </c>
      <c r="AE14" s="571" t="s">
        <v>4</v>
      </c>
    </row>
    <row r="15" spans="1:43" ht="15.75" thickBot="1" x14ac:dyDescent="0.3">
      <c r="A15" s="583" t="s">
        <v>39</v>
      </c>
      <c r="B15" s="217">
        <v>42835</v>
      </c>
      <c r="C15" s="766">
        <v>1</v>
      </c>
      <c r="D15" s="766" t="str">
        <f t="shared" si="1"/>
        <v>Trachsel, Jay1</v>
      </c>
      <c r="E15" s="766">
        <v>4</v>
      </c>
      <c r="F15" s="417">
        <v>6</v>
      </c>
      <c r="G15" s="417">
        <v>5</v>
      </c>
      <c r="H15" s="417">
        <v>4</v>
      </c>
      <c r="I15" s="417">
        <v>5</v>
      </c>
      <c r="J15" s="417">
        <v>5</v>
      </c>
      <c r="K15" s="417">
        <v>6</v>
      </c>
      <c r="L15" s="417">
        <v>4</v>
      </c>
      <c r="M15" s="417">
        <v>5</v>
      </c>
      <c r="N15" s="417">
        <v>6</v>
      </c>
      <c r="O15" s="766">
        <f t="shared" si="3"/>
        <v>46</v>
      </c>
      <c r="P15" s="418">
        <f t="shared" si="0"/>
        <v>46</v>
      </c>
      <c r="Q15" s="506">
        <v>2</v>
      </c>
      <c r="R15" s="506">
        <v>2</v>
      </c>
      <c r="S15" s="506">
        <v>2</v>
      </c>
      <c r="T15" s="160"/>
      <c r="U15" s="160"/>
      <c r="V15" s="161"/>
      <c r="W15" s="595"/>
      <c r="X15" s="566" t="s">
        <v>46</v>
      </c>
      <c r="Y15" s="571">
        <v>40.17</v>
      </c>
      <c r="Z15" s="571" t="s">
        <v>4</v>
      </c>
      <c r="AA15" s="571" t="s">
        <v>4</v>
      </c>
      <c r="AB15" s="571" t="s">
        <v>4</v>
      </c>
      <c r="AC15" s="571" t="s">
        <v>4</v>
      </c>
      <c r="AD15" s="570">
        <v>40.333333333333336</v>
      </c>
      <c r="AE15" s="571" t="s">
        <v>4</v>
      </c>
    </row>
    <row r="16" spans="1:43" ht="15" x14ac:dyDescent="0.25">
      <c r="A16" s="430" t="s">
        <v>30</v>
      </c>
      <c r="B16" s="581">
        <v>42842</v>
      </c>
      <c r="C16" s="770">
        <v>2</v>
      </c>
      <c r="D16" s="770" t="str">
        <f t="shared" si="1"/>
        <v>Cashman, Cal2</v>
      </c>
      <c r="E16" s="770">
        <v>1</v>
      </c>
      <c r="F16" s="582">
        <v>6</v>
      </c>
      <c r="G16" s="582">
        <v>5</v>
      </c>
      <c r="H16" s="582">
        <v>3</v>
      </c>
      <c r="I16" s="582">
        <v>4</v>
      </c>
      <c r="J16" s="582">
        <v>7</v>
      </c>
      <c r="K16" s="582">
        <v>7</v>
      </c>
      <c r="L16" s="582">
        <v>5</v>
      </c>
      <c r="M16" s="582">
        <v>7</v>
      </c>
      <c r="N16" s="582">
        <v>6</v>
      </c>
      <c r="O16" s="770">
        <f t="shared" si="3"/>
        <v>50</v>
      </c>
      <c r="P16" s="425">
        <f t="shared" si="0"/>
        <v>50</v>
      </c>
      <c r="Q16" s="507"/>
      <c r="R16" s="426"/>
      <c r="S16" s="426"/>
      <c r="T16" s="426"/>
      <c r="U16" s="426"/>
      <c r="V16" s="427"/>
      <c r="W16" s="595"/>
      <c r="X16" s="566" t="s">
        <v>57</v>
      </c>
      <c r="Y16" s="570">
        <v>42.5</v>
      </c>
      <c r="Z16" s="571" t="s">
        <v>4</v>
      </c>
      <c r="AA16" s="572">
        <v>42.5</v>
      </c>
      <c r="AB16" s="571" t="s">
        <v>4</v>
      </c>
      <c r="AC16" s="571" t="s">
        <v>4</v>
      </c>
      <c r="AD16" s="570">
        <v>42.428571428571431</v>
      </c>
      <c r="AE16" s="570">
        <v>41.416666666666664</v>
      </c>
    </row>
    <row r="17" spans="1:31" ht="15" x14ac:dyDescent="0.25">
      <c r="A17" s="409" t="s">
        <v>35</v>
      </c>
      <c r="B17" s="216">
        <v>42842</v>
      </c>
      <c r="C17" s="768">
        <v>2</v>
      </c>
      <c r="D17" s="768" t="str">
        <f t="shared" si="1"/>
        <v>Schaefer, Jack2</v>
      </c>
      <c r="E17" s="768">
        <v>1</v>
      </c>
      <c r="F17" s="276">
        <v>4</v>
      </c>
      <c r="G17" s="276">
        <v>4</v>
      </c>
      <c r="H17" s="276">
        <v>5</v>
      </c>
      <c r="I17" s="276">
        <v>7</v>
      </c>
      <c r="J17" s="276">
        <v>5</v>
      </c>
      <c r="K17" s="276">
        <v>6</v>
      </c>
      <c r="L17" s="276">
        <v>5</v>
      </c>
      <c r="M17" s="276">
        <v>4</v>
      </c>
      <c r="N17" s="276">
        <v>6</v>
      </c>
      <c r="O17" s="768">
        <f t="shared" si="3"/>
        <v>46</v>
      </c>
      <c r="P17" s="162">
        <f t="shared" si="0"/>
        <v>46</v>
      </c>
      <c r="Q17" s="262"/>
      <c r="R17" s="70"/>
      <c r="S17" s="70"/>
      <c r="T17" s="70"/>
      <c r="U17" s="70"/>
      <c r="V17" s="71"/>
      <c r="W17" s="595"/>
      <c r="X17" s="564" t="s">
        <v>129</v>
      </c>
      <c r="Y17" s="571" t="s">
        <v>4</v>
      </c>
      <c r="Z17" s="571" t="s">
        <v>4</v>
      </c>
      <c r="AA17" s="572">
        <v>48</v>
      </c>
      <c r="AB17" s="572">
        <v>47.416666666666664</v>
      </c>
      <c r="AC17" s="570">
        <v>48</v>
      </c>
      <c r="AD17" s="570">
        <v>47.5</v>
      </c>
      <c r="AE17" s="570">
        <v>45.75</v>
      </c>
    </row>
    <row r="18" spans="1:31" ht="15" x14ac:dyDescent="0.25">
      <c r="A18" s="409" t="s">
        <v>129</v>
      </c>
      <c r="B18" s="216">
        <v>42842</v>
      </c>
      <c r="C18" s="768">
        <v>2</v>
      </c>
      <c r="D18" s="768" t="str">
        <f t="shared" si="1"/>
        <v>Horst, Dale2</v>
      </c>
      <c r="E18" s="768">
        <v>2</v>
      </c>
      <c r="F18" s="276">
        <v>6</v>
      </c>
      <c r="G18" s="276">
        <v>6</v>
      </c>
      <c r="H18" s="276">
        <v>5</v>
      </c>
      <c r="I18" s="276">
        <v>5</v>
      </c>
      <c r="J18" s="276">
        <v>5</v>
      </c>
      <c r="K18" s="276">
        <v>7</v>
      </c>
      <c r="L18" s="276">
        <v>4</v>
      </c>
      <c r="M18" s="276">
        <v>7</v>
      </c>
      <c r="N18" s="276">
        <v>5</v>
      </c>
      <c r="O18" s="768">
        <f t="shared" si="3"/>
        <v>50</v>
      </c>
      <c r="P18" s="162">
        <f t="shared" si="0"/>
        <v>50</v>
      </c>
      <c r="Q18" s="262">
        <v>2</v>
      </c>
      <c r="R18" s="262">
        <v>2</v>
      </c>
      <c r="S18" s="262">
        <v>2</v>
      </c>
      <c r="T18" s="70"/>
      <c r="U18" s="70"/>
      <c r="V18" s="71"/>
      <c r="W18" s="595"/>
      <c r="X18" s="565" t="s">
        <v>505</v>
      </c>
      <c r="Y18" s="571" t="s">
        <v>4</v>
      </c>
      <c r="Z18" s="571" t="s">
        <v>4</v>
      </c>
      <c r="AA18" s="571" t="s">
        <v>4</v>
      </c>
      <c r="AB18" s="571" t="s">
        <v>4</v>
      </c>
      <c r="AC18" s="571" t="s">
        <v>4</v>
      </c>
      <c r="AD18" s="571" t="s">
        <v>4</v>
      </c>
      <c r="AE18" s="571" t="s">
        <v>4</v>
      </c>
    </row>
    <row r="19" spans="1:31" ht="15" x14ac:dyDescent="0.25">
      <c r="A19" s="409" t="s">
        <v>521</v>
      </c>
      <c r="B19" s="216">
        <v>42842</v>
      </c>
      <c r="C19" s="768">
        <v>2</v>
      </c>
      <c r="D19" s="768" t="str">
        <f t="shared" si="1"/>
        <v>Whitefoot, Jerry2</v>
      </c>
      <c r="E19" s="768">
        <v>2</v>
      </c>
      <c r="F19" s="276">
        <v>4</v>
      </c>
      <c r="G19" s="276">
        <v>7</v>
      </c>
      <c r="H19" s="276">
        <v>6</v>
      </c>
      <c r="I19" s="276">
        <v>8</v>
      </c>
      <c r="J19" s="276">
        <v>6</v>
      </c>
      <c r="K19" s="276">
        <v>5</v>
      </c>
      <c r="L19" s="276">
        <v>6</v>
      </c>
      <c r="M19" s="276">
        <v>6</v>
      </c>
      <c r="N19" s="276">
        <v>8</v>
      </c>
      <c r="O19" s="768">
        <f t="shared" si="3"/>
        <v>56</v>
      </c>
      <c r="P19" s="162">
        <f t="shared" si="0"/>
        <v>56</v>
      </c>
      <c r="Q19" s="262">
        <v>2</v>
      </c>
      <c r="R19" s="262">
        <v>3</v>
      </c>
      <c r="S19" s="262">
        <v>2</v>
      </c>
      <c r="T19" s="70"/>
      <c r="U19" s="70"/>
      <c r="V19" s="71"/>
      <c r="W19" s="595"/>
      <c r="X19" s="565" t="s">
        <v>501</v>
      </c>
      <c r="Y19" s="571" t="s">
        <v>4</v>
      </c>
      <c r="Z19" s="571" t="s">
        <v>4</v>
      </c>
      <c r="AA19" s="571" t="s">
        <v>4</v>
      </c>
      <c r="AB19" s="571" t="s">
        <v>4</v>
      </c>
      <c r="AC19" s="571" t="s">
        <v>4</v>
      </c>
      <c r="AD19" s="571" t="s">
        <v>4</v>
      </c>
      <c r="AE19" s="571" t="s">
        <v>4</v>
      </c>
    </row>
    <row r="20" spans="1:31" ht="15" x14ac:dyDescent="0.25">
      <c r="A20" s="409" t="s">
        <v>57</v>
      </c>
      <c r="B20" s="216">
        <v>42842</v>
      </c>
      <c r="C20" s="768">
        <v>2</v>
      </c>
      <c r="D20" s="768" t="str">
        <f t="shared" si="1"/>
        <v>Hoffman, George2</v>
      </c>
      <c r="E20" s="768">
        <v>2</v>
      </c>
      <c r="F20" s="276">
        <v>4</v>
      </c>
      <c r="G20" s="276">
        <v>7</v>
      </c>
      <c r="H20" s="276">
        <v>4</v>
      </c>
      <c r="I20" s="276">
        <v>6</v>
      </c>
      <c r="J20" s="276">
        <v>5</v>
      </c>
      <c r="K20" s="276">
        <v>4</v>
      </c>
      <c r="L20" s="276">
        <v>4</v>
      </c>
      <c r="M20" s="276">
        <v>4</v>
      </c>
      <c r="N20" s="276">
        <v>7</v>
      </c>
      <c r="O20" s="768">
        <f t="shared" si="3"/>
        <v>45</v>
      </c>
      <c r="P20" s="162">
        <f t="shared" si="0"/>
        <v>45</v>
      </c>
      <c r="Q20" s="262">
        <v>2</v>
      </c>
      <c r="R20" s="262">
        <v>3</v>
      </c>
      <c r="S20" s="262">
        <v>2</v>
      </c>
      <c r="T20" s="70"/>
      <c r="U20" s="70"/>
      <c r="V20" s="71"/>
      <c r="W20" s="595"/>
      <c r="X20" s="566" t="s">
        <v>500</v>
      </c>
      <c r="Y20" s="571" t="s">
        <v>4</v>
      </c>
      <c r="Z20" s="571" t="s">
        <v>4</v>
      </c>
      <c r="AA20" s="571" t="s">
        <v>4</v>
      </c>
      <c r="AB20" s="571" t="s">
        <v>4</v>
      </c>
      <c r="AC20" s="571" t="s">
        <v>4</v>
      </c>
      <c r="AD20" s="571" t="s">
        <v>4</v>
      </c>
      <c r="AE20" s="571" t="s">
        <v>4</v>
      </c>
    </row>
    <row r="21" spans="1:31" ht="15" x14ac:dyDescent="0.25">
      <c r="A21" s="409" t="s">
        <v>47</v>
      </c>
      <c r="B21" s="216">
        <v>42842</v>
      </c>
      <c r="C21" s="768">
        <v>2</v>
      </c>
      <c r="D21" s="768" t="str">
        <f t="shared" si="1"/>
        <v>Trachsel, Jeff2</v>
      </c>
      <c r="E21" s="768">
        <v>2</v>
      </c>
      <c r="F21" s="276">
        <v>6</v>
      </c>
      <c r="G21" s="276">
        <v>5</v>
      </c>
      <c r="H21" s="276">
        <v>3</v>
      </c>
      <c r="I21" s="276">
        <v>4</v>
      </c>
      <c r="J21" s="276">
        <v>6</v>
      </c>
      <c r="K21" s="276">
        <v>5</v>
      </c>
      <c r="L21" s="276">
        <v>4</v>
      </c>
      <c r="M21" s="276">
        <v>5</v>
      </c>
      <c r="N21" s="276">
        <v>8</v>
      </c>
      <c r="O21" s="768">
        <f t="shared" si="3"/>
        <v>46</v>
      </c>
      <c r="P21" s="162">
        <f t="shared" si="0"/>
        <v>46</v>
      </c>
      <c r="Q21" s="262">
        <v>2</v>
      </c>
      <c r="R21" s="262">
        <v>2</v>
      </c>
      <c r="S21" s="262">
        <v>2</v>
      </c>
      <c r="T21" s="70">
        <v>24</v>
      </c>
      <c r="U21" s="70"/>
      <c r="V21" s="71"/>
      <c r="W21" s="595"/>
      <c r="X21" s="564" t="s">
        <v>136</v>
      </c>
      <c r="Y21" s="571" t="s">
        <v>4</v>
      </c>
      <c r="Z21" s="571" t="s">
        <v>4</v>
      </c>
      <c r="AA21" s="571" t="s">
        <v>4</v>
      </c>
      <c r="AB21" s="571" t="s">
        <v>4</v>
      </c>
      <c r="AC21" s="571" t="s">
        <v>4</v>
      </c>
      <c r="AD21" s="570">
        <v>47.777777777777779</v>
      </c>
      <c r="AE21" s="571" t="s">
        <v>4</v>
      </c>
    </row>
    <row r="22" spans="1:31" ht="15" x14ac:dyDescent="0.25">
      <c r="A22" s="409" t="s">
        <v>34</v>
      </c>
      <c r="B22" s="216">
        <v>42842</v>
      </c>
      <c r="C22" s="768">
        <v>2</v>
      </c>
      <c r="D22" s="768" t="str">
        <f t="shared" si="1"/>
        <v>Lewandowski, Mike2</v>
      </c>
      <c r="E22" s="768">
        <v>3</v>
      </c>
      <c r="F22" s="276">
        <v>4</v>
      </c>
      <c r="G22" s="276">
        <v>6</v>
      </c>
      <c r="H22" s="276">
        <v>5</v>
      </c>
      <c r="I22" s="276">
        <v>5</v>
      </c>
      <c r="J22" s="276">
        <v>6</v>
      </c>
      <c r="K22" s="276">
        <v>9</v>
      </c>
      <c r="L22" s="276">
        <v>4</v>
      </c>
      <c r="M22" s="276">
        <v>5</v>
      </c>
      <c r="N22" s="276">
        <v>6</v>
      </c>
      <c r="O22" s="768">
        <f t="shared" si="3"/>
        <v>50</v>
      </c>
      <c r="P22" s="162">
        <f t="shared" si="0"/>
        <v>49</v>
      </c>
      <c r="Q22" s="262">
        <v>2</v>
      </c>
      <c r="R22" s="262">
        <v>2</v>
      </c>
      <c r="S22" s="262">
        <v>2</v>
      </c>
      <c r="T22" s="70"/>
      <c r="U22" s="70"/>
      <c r="V22" s="71"/>
      <c r="W22" s="595"/>
      <c r="X22" s="566" t="s">
        <v>34</v>
      </c>
      <c r="Y22" s="570">
        <v>57.33</v>
      </c>
      <c r="Z22" s="571" t="s">
        <v>4</v>
      </c>
      <c r="AA22" s="572">
        <v>56.333333333333336</v>
      </c>
      <c r="AB22" s="572">
        <v>51.81818181818182</v>
      </c>
      <c r="AC22" s="570">
        <v>51.888888888888886</v>
      </c>
      <c r="AD22" s="570">
        <v>47.833333333333336</v>
      </c>
      <c r="AE22" s="570">
        <v>46.833333333333336</v>
      </c>
    </row>
    <row r="23" spans="1:31" ht="15" x14ac:dyDescent="0.25">
      <c r="A23" s="409" t="s">
        <v>131</v>
      </c>
      <c r="B23" s="216">
        <v>42842</v>
      </c>
      <c r="C23" s="768">
        <v>2</v>
      </c>
      <c r="D23" s="768" t="str">
        <f t="shared" si="1"/>
        <v>O'Hare, Nathan2</v>
      </c>
      <c r="E23" s="768">
        <v>3</v>
      </c>
      <c r="F23" s="276">
        <v>4</v>
      </c>
      <c r="G23" s="276">
        <v>4</v>
      </c>
      <c r="H23" s="276">
        <v>5</v>
      </c>
      <c r="I23" s="276">
        <v>5</v>
      </c>
      <c r="J23" s="276">
        <v>6</v>
      </c>
      <c r="K23" s="276">
        <v>5</v>
      </c>
      <c r="L23" s="276">
        <v>4</v>
      </c>
      <c r="M23" s="276">
        <v>4</v>
      </c>
      <c r="N23" s="276">
        <v>6</v>
      </c>
      <c r="O23" s="768">
        <f t="shared" si="3"/>
        <v>43</v>
      </c>
      <c r="P23" s="162">
        <f t="shared" si="0"/>
        <v>43</v>
      </c>
      <c r="Q23" s="262">
        <v>2</v>
      </c>
      <c r="R23" s="262">
        <v>2</v>
      </c>
      <c r="S23" s="262">
        <v>2</v>
      </c>
      <c r="T23" s="70"/>
      <c r="U23" s="70"/>
      <c r="V23" s="71">
        <v>14</v>
      </c>
      <c r="W23" s="595"/>
      <c r="X23" s="566" t="s">
        <v>49</v>
      </c>
      <c r="Y23" s="571" t="s">
        <v>4</v>
      </c>
      <c r="Z23" s="571" t="s">
        <v>4</v>
      </c>
      <c r="AA23" s="571" t="s">
        <v>4</v>
      </c>
      <c r="AB23" s="571" t="s">
        <v>4</v>
      </c>
      <c r="AC23" s="570">
        <v>48.111111111111114</v>
      </c>
      <c r="AD23" s="570">
        <v>48.857142857142854</v>
      </c>
      <c r="AE23" s="570">
        <v>47.833333333333336</v>
      </c>
    </row>
    <row r="24" spans="1:31" ht="15" x14ac:dyDescent="0.25">
      <c r="A24" s="409" t="s">
        <v>37</v>
      </c>
      <c r="B24" s="216">
        <v>42842</v>
      </c>
      <c r="C24" s="768">
        <v>2</v>
      </c>
      <c r="D24" s="768" t="str">
        <f t="shared" si="1"/>
        <v>Trachsel, Bill2</v>
      </c>
      <c r="E24" s="768">
        <v>3</v>
      </c>
      <c r="F24" s="276">
        <v>5</v>
      </c>
      <c r="G24" s="276">
        <v>4</v>
      </c>
      <c r="H24" s="276">
        <v>4</v>
      </c>
      <c r="I24" s="276">
        <v>5</v>
      </c>
      <c r="J24" s="276">
        <v>4</v>
      </c>
      <c r="K24" s="276">
        <v>5</v>
      </c>
      <c r="L24" s="276">
        <v>5</v>
      </c>
      <c r="M24" s="276">
        <v>5</v>
      </c>
      <c r="N24" s="276">
        <v>4</v>
      </c>
      <c r="O24" s="768">
        <f t="shared" si="3"/>
        <v>41</v>
      </c>
      <c r="P24" s="162">
        <f t="shared" si="0"/>
        <v>41</v>
      </c>
      <c r="Q24" s="262">
        <v>2</v>
      </c>
      <c r="R24" s="262">
        <v>2</v>
      </c>
      <c r="S24" s="262">
        <v>2</v>
      </c>
      <c r="T24" s="70"/>
      <c r="U24" s="70"/>
      <c r="V24" s="71"/>
      <c r="W24" s="595"/>
      <c r="X24" s="564" t="s">
        <v>131</v>
      </c>
      <c r="Y24" s="571" t="s">
        <v>4</v>
      </c>
      <c r="Z24" s="571" t="s">
        <v>4</v>
      </c>
      <c r="AA24" s="572">
        <v>52</v>
      </c>
      <c r="AB24" s="572">
        <v>47.4</v>
      </c>
      <c r="AC24" s="570">
        <v>43.6</v>
      </c>
      <c r="AD24" s="570">
        <v>44</v>
      </c>
      <c r="AE24" s="570">
        <v>44.428571428571431</v>
      </c>
    </row>
    <row r="25" spans="1:31" ht="15" x14ac:dyDescent="0.25">
      <c r="A25" s="409" t="s">
        <v>512</v>
      </c>
      <c r="B25" s="216">
        <v>42842</v>
      </c>
      <c r="C25" s="768">
        <v>2</v>
      </c>
      <c r="D25" s="768" t="str">
        <f t="shared" si="1"/>
        <v>Chilson, Jerry2</v>
      </c>
      <c r="E25" s="768">
        <v>3</v>
      </c>
      <c r="F25" s="276">
        <v>6</v>
      </c>
      <c r="G25" s="276">
        <v>4</v>
      </c>
      <c r="H25" s="276">
        <v>5</v>
      </c>
      <c r="I25" s="276">
        <v>5</v>
      </c>
      <c r="J25" s="276">
        <v>5</v>
      </c>
      <c r="K25" s="276">
        <v>5</v>
      </c>
      <c r="L25" s="276">
        <v>4</v>
      </c>
      <c r="M25" s="276">
        <v>6</v>
      </c>
      <c r="N25" s="276">
        <v>6</v>
      </c>
      <c r="O25" s="768">
        <f t="shared" si="3"/>
        <v>46</v>
      </c>
      <c r="P25" s="162">
        <f t="shared" si="0"/>
        <v>46</v>
      </c>
      <c r="Q25" s="262">
        <v>2</v>
      </c>
      <c r="R25" s="262">
        <v>3</v>
      </c>
      <c r="S25" s="262">
        <v>2</v>
      </c>
      <c r="T25" s="70"/>
      <c r="U25" s="70"/>
      <c r="V25" s="71"/>
      <c r="W25" s="595"/>
      <c r="X25" s="566" t="s">
        <v>35</v>
      </c>
      <c r="Y25" s="570">
        <v>45.25</v>
      </c>
      <c r="Z25" s="571" t="s">
        <v>4</v>
      </c>
      <c r="AA25" s="572">
        <v>45</v>
      </c>
      <c r="AB25" s="572">
        <v>45</v>
      </c>
      <c r="AC25" s="570">
        <v>46.555555555555557</v>
      </c>
      <c r="AD25" s="570">
        <v>46.555555555555564</v>
      </c>
      <c r="AE25" s="570">
        <v>46.5</v>
      </c>
    </row>
    <row r="26" spans="1:31" ht="15" x14ac:dyDescent="0.25">
      <c r="A26" s="409" t="s">
        <v>507</v>
      </c>
      <c r="B26" s="216">
        <v>42842</v>
      </c>
      <c r="C26" s="768">
        <v>2</v>
      </c>
      <c r="D26" s="768" t="str">
        <f t="shared" si="1"/>
        <v>Lotter, Shawn2</v>
      </c>
      <c r="E26" s="768">
        <v>4</v>
      </c>
      <c r="F26" s="276">
        <v>5</v>
      </c>
      <c r="G26" s="276">
        <v>6</v>
      </c>
      <c r="H26" s="276">
        <v>5</v>
      </c>
      <c r="I26" s="276">
        <v>5</v>
      </c>
      <c r="J26" s="276">
        <v>4</v>
      </c>
      <c r="K26" s="276">
        <v>6</v>
      </c>
      <c r="L26" s="276">
        <v>5</v>
      </c>
      <c r="M26" s="276">
        <v>8</v>
      </c>
      <c r="N26" s="276">
        <v>6</v>
      </c>
      <c r="O26" s="768">
        <f t="shared" si="3"/>
        <v>50</v>
      </c>
      <c r="P26" s="162">
        <f t="shared" si="0"/>
        <v>50</v>
      </c>
      <c r="Q26" s="262">
        <v>2</v>
      </c>
      <c r="R26" s="262">
        <v>2</v>
      </c>
      <c r="S26" s="262">
        <v>2</v>
      </c>
      <c r="T26" s="70"/>
      <c r="U26" s="70"/>
      <c r="V26" s="71"/>
      <c r="W26" s="595"/>
      <c r="X26" s="565" t="s">
        <v>507</v>
      </c>
      <c r="Y26" s="571" t="s">
        <v>4</v>
      </c>
      <c r="Z26" s="571" t="s">
        <v>4</v>
      </c>
      <c r="AA26" s="571" t="s">
        <v>4</v>
      </c>
      <c r="AB26" s="571" t="s">
        <v>4</v>
      </c>
      <c r="AC26" s="571" t="s">
        <v>4</v>
      </c>
      <c r="AD26" s="570">
        <v>50.5</v>
      </c>
      <c r="AE26" s="570">
        <v>48.7</v>
      </c>
    </row>
    <row r="27" spans="1:31" ht="15" x14ac:dyDescent="0.25">
      <c r="A27" s="409" t="s">
        <v>40</v>
      </c>
      <c r="B27" s="216">
        <v>42842</v>
      </c>
      <c r="C27" s="768">
        <v>2</v>
      </c>
      <c r="D27" s="768" t="str">
        <f t="shared" si="1"/>
        <v>Trachsel, Mike2</v>
      </c>
      <c r="E27" s="768">
        <v>4</v>
      </c>
      <c r="F27" s="276">
        <v>6</v>
      </c>
      <c r="G27" s="276">
        <v>5</v>
      </c>
      <c r="H27" s="276">
        <v>3</v>
      </c>
      <c r="I27" s="276">
        <v>5</v>
      </c>
      <c r="J27" s="276">
        <v>6</v>
      </c>
      <c r="K27" s="276">
        <v>5</v>
      </c>
      <c r="L27" s="276">
        <v>4</v>
      </c>
      <c r="M27" s="276">
        <v>4</v>
      </c>
      <c r="N27" s="276">
        <v>4</v>
      </c>
      <c r="O27" s="768">
        <f t="shared" si="3"/>
        <v>42</v>
      </c>
      <c r="P27" s="162">
        <f t="shared" si="0"/>
        <v>42</v>
      </c>
      <c r="Q27" s="262">
        <v>2</v>
      </c>
      <c r="R27" s="262">
        <v>2</v>
      </c>
      <c r="S27" s="262">
        <v>2</v>
      </c>
      <c r="T27" s="70"/>
      <c r="U27" s="70">
        <f>12+11+15</f>
        <v>38</v>
      </c>
      <c r="V27" s="71">
        <v>10</v>
      </c>
      <c r="W27" s="595"/>
      <c r="X27" s="564" t="s">
        <v>135</v>
      </c>
      <c r="Y27" s="571" t="s">
        <v>4</v>
      </c>
      <c r="Z27" s="571" t="s">
        <v>4</v>
      </c>
      <c r="AA27" s="571" t="s">
        <v>4</v>
      </c>
      <c r="AB27" s="572">
        <v>40.25</v>
      </c>
      <c r="AC27" s="570">
        <v>40.833333333333336</v>
      </c>
      <c r="AD27" s="570">
        <v>45</v>
      </c>
      <c r="AE27" s="571" t="s">
        <v>4</v>
      </c>
    </row>
    <row r="28" spans="1:31" ht="15" x14ac:dyDescent="0.25">
      <c r="A28" s="409" t="s">
        <v>29</v>
      </c>
      <c r="B28" s="216">
        <v>42842</v>
      </c>
      <c r="C28" s="768">
        <v>2</v>
      </c>
      <c r="D28" s="768" t="str">
        <f t="shared" si="1"/>
        <v>Burke, David2</v>
      </c>
      <c r="E28" s="768">
        <v>4</v>
      </c>
      <c r="F28" s="276">
        <v>5</v>
      </c>
      <c r="G28" s="276">
        <v>5</v>
      </c>
      <c r="H28" s="276">
        <v>3</v>
      </c>
      <c r="I28" s="276">
        <v>6</v>
      </c>
      <c r="J28" s="276">
        <v>4</v>
      </c>
      <c r="K28" s="276">
        <v>5</v>
      </c>
      <c r="L28" s="276">
        <v>4</v>
      </c>
      <c r="M28" s="276">
        <v>5</v>
      </c>
      <c r="N28" s="276">
        <v>6</v>
      </c>
      <c r="O28" s="768">
        <f t="shared" si="3"/>
        <v>43</v>
      </c>
      <c r="P28" s="162">
        <f t="shared" si="0"/>
        <v>43</v>
      </c>
      <c r="Q28" s="262">
        <v>2</v>
      </c>
      <c r="R28" s="262">
        <v>2</v>
      </c>
      <c r="S28" s="262">
        <v>2</v>
      </c>
      <c r="T28" s="70"/>
      <c r="U28" s="70"/>
      <c r="V28" s="71"/>
      <c r="W28" s="595"/>
      <c r="X28" s="564" t="s">
        <v>37</v>
      </c>
      <c r="Y28" s="570">
        <v>41.73</v>
      </c>
      <c r="Z28" s="571" t="s">
        <v>4</v>
      </c>
      <c r="AA28" s="572">
        <v>42.1</v>
      </c>
      <c r="AB28" s="572">
        <v>41.1</v>
      </c>
      <c r="AC28" s="570">
        <v>44</v>
      </c>
      <c r="AD28" s="570">
        <v>43.666666666666664</v>
      </c>
      <c r="AE28" s="570">
        <v>41.222222222222221</v>
      </c>
    </row>
    <row r="29" spans="1:31" ht="15.75" thickBot="1" x14ac:dyDescent="0.3">
      <c r="A29" s="620" t="s">
        <v>39</v>
      </c>
      <c r="B29" s="335">
        <v>42842</v>
      </c>
      <c r="C29" s="336">
        <v>2</v>
      </c>
      <c r="D29" s="336" t="str">
        <f t="shared" si="1"/>
        <v>Trachsel, Jay2</v>
      </c>
      <c r="E29" s="336">
        <v>4</v>
      </c>
      <c r="F29" s="337">
        <v>4</v>
      </c>
      <c r="G29" s="337">
        <v>4</v>
      </c>
      <c r="H29" s="337">
        <v>4</v>
      </c>
      <c r="I29" s="337">
        <v>6</v>
      </c>
      <c r="J29" s="337">
        <v>5</v>
      </c>
      <c r="K29" s="337">
        <v>4</v>
      </c>
      <c r="L29" s="337">
        <v>4</v>
      </c>
      <c r="M29" s="337">
        <v>5</v>
      </c>
      <c r="N29" s="337">
        <v>6</v>
      </c>
      <c r="O29" s="336">
        <f t="shared" si="3"/>
        <v>42</v>
      </c>
      <c r="P29" s="338">
        <f t="shared" si="0"/>
        <v>42</v>
      </c>
      <c r="Q29" s="339">
        <v>2</v>
      </c>
      <c r="R29" s="339">
        <v>2</v>
      </c>
      <c r="S29" s="339">
        <v>2</v>
      </c>
      <c r="T29" s="340"/>
      <c r="U29" s="340"/>
      <c r="V29" s="341"/>
      <c r="W29" s="595"/>
      <c r="X29" s="564" t="s">
        <v>38</v>
      </c>
      <c r="Y29" s="570">
        <v>50.17</v>
      </c>
      <c r="Z29" s="571" t="s">
        <v>4</v>
      </c>
      <c r="AA29" s="572">
        <v>49.25</v>
      </c>
      <c r="AB29" s="571" t="s">
        <v>4</v>
      </c>
      <c r="AC29" s="570">
        <v>48.777777777777779</v>
      </c>
      <c r="AD29" s="570">
        <v>47.9</v>
      </c>
      <c r="AE29" s="570">
        <v>47.333333333333336</v>
      </c>
    </row>
    <row r="30" spans="1:31" ht="15" x14ac:dyDescent="0.25">
      <c r="A30" s="430" t="s">
        <v>38</v>
      </c>
      <c r="B30" s="581">
        <v>42849</v>
      </c>
      <c r="C30" s="770">
        <v>3</v>
      </c>
      <c r="D30" s="770" t="str">
        <f t="shared" si="1"/>
        <v>Trachsel, Brian3</v>
      </c>
      <c r="E30" s="770">
        <v>1</v>
      </c>
      <c r="F30" s="582">
        <v>4</v>
      </c>
      <c r="G30" s="582">
        <v>7</v>
      </c>
      <c r="H30" s="582">
        <v>5</v>
      </c>
      <c r="I30" s="582">
        <v>6</v>
      </c>
      <c r="J30" s="582">
        <v>5</v>
      </c>
      <c r="K30" s="582">
        <v>6</v>
      </c>
      <c r="L30" s="582">
        <v>4</v>
      </c>
      <c r="M30" s="582">
        <v>6</v>
      </c>
      <c r="N30" s="582">
        <v>6</v>
      </c>
      <c r="O30" s="770">
        <f t="shared" si="3"/>
        <v>49</v>
      </c>
      <c r="P30" s="425">
        <f t="shared" si="0"/>
        <v>49</v>
      </c>
      <c r="Q30" s="426"/>
      <c r="R30" s="426"/>
      <c r="S30" s="426"/>
      <c r="T30" s="426"/>
      <c r="U30" s="426"/>
      <c r="V30" s="427"/>
      <c r="W30" s="595"/>
      <c r="X30" s="566" t="s">
        <v>39</v>
      </c>
      <c r="Y30" s="570">
        <v>41.78</v>
      </c>
      <c r="Z30" s="571" t="s">
        <v>4</v>
      </c>
      <c r="AA30" s="572">
        <v>43.9</v>
      </c>
      <c r="AB30" s="572">
        <v>43.666666666666664</v>
      </c>
      <c r="AC30" s="570">
        <v>42.666666666666664</v>
      </c>
      <c r="AD30" s="570">
        <v>43.214285714285715</v>
      </c>
      <c r="AE30" s="570">
        <v>41.583333333333336</v>
      </c>
    </row>
    <row r="31" spans="1:31" ht="15" x14ac:dyDescent="0.25">
      <c r="A31" s="409" t="s">
        <v>57</v>
      </c>
      <c r="B31" s="216">
        <v>42849</v>
      </c>
      <c r="C31" s="768">
        <v>3</v>
      </c>
      <c r="D31" s="768" t="str">
        <f t="shared" si="1"/>
        <v>Hoffman, George3</v>
      </c>
      <c r="E31" s="768">
        <v>1</v>
      </c>
      <c r="F31" s="276">
        <v>5</v>
      </c>
      <c r="G31" s="276">
        <v>5</v>
      </c>
      <c r="H31" s="276">
        <v>4</v>
      </c>
      <c r="I31" s="276">
        <v>5</v>
      </c>
      <c r="J31" s="276">
        <v>5</v>
      </c>
      <c r="K31" s="276">
        <v>4</v>
      </c>
      <c r="L31" s="276">
        <v>2</v>
      </c>
      <c r="M31" s="276">
        <v>5</v>
      </c>
      <c r="N31" s="276">
        <v>6</v>
      </c>
      <c r="O31" s="768">
        <f t="shared" si="3"/>
        <v>41</v>
      </c>
      <c r="P31" s="162">
        <f t="shared" si="0"/>
        <v>41</v>
      </c>
      <c r="Q31" s="70">
        <v>2</v>
      </c>
      <c r="R31" s="70">
        <v>2</v>
      </c>
      <c r="S31" s="70">
        <v>2</v>
      </c>
      <c r="T31" s="70">
        <v>12</v>
      </c>
      <c r="U31" s="70">
        <v>12</v>
      </c>
      <c r="V31" s="71"/>
      <c r="W31" s="595"/>
      <c r="X31" s="566" t="s">
        <v>47</v>
      </c>
      <c r="Y31" s="570">
        <v>42.56</v>
      </c>
      <c r="Z31" s="571" t="s">
        <v>4</v>
      </c>
      <c r="AA31" s="572">
        <v>43</v>
      </c>
      <c r="AB31" s="572">
        <v>43.727272727272727</v>
      </c>
      <c r="AC31" s="570">
        <v>41.888888888888886</v>
      </c>
      <c r="AD31" s="570">
        <v>42.18181818181818</v>
      </c>
      <c r="AE31" s="570">
        <v>42.18181818181818</v>
      </c>
    </row>
    <row r="32" spans="1:31" ht="15" x14ac:dyDescent="0.25">
      <c r="A32" s="484" t="s">
        <v>28</v>
      </c>
      <c r="B32" s="216">
        <v>42849</v>
      </c>
      <c r="C32" s="768">
        <v>3</v>
      </c>
      <c r="D32" s="768" t="str">
        <f t="shared" si="1"/>
        <v>Bliudzius, Romas3</v>
      </c>
      <c r="E32" s="768">
        <v>1</v>
      </c>
      <c r="F32" s="276">
        <v>9</v>
      </c>
      <c r="G32" s="276">
        <v>5</v>
      </c>
      <c r="H32" s="276">
        <v>4</v>
      </c>
      <c r="I32" s="276">
        <v>8</v>
      </c>
      <c r="J32" s="276">
        <v>8</v>
      </c>
      <c r="K32" s="276">
        <v>10</v>
      </c>
      <c r="L32" s="276">
        <v>7</v>
      </c>
      <c r="M32" s="276">
        <v>5</v>
      </c>
      <c r="N32" s="276">
        <v>8</v>
      </c>
      <c r="O32" s="768">
        <f t="shared" si="3"/>
        <v>64</v>
      </c>
      <c r="P32" s="162">
        <f t="shared" si="0"/>
        <v>60</v>
      </c>
      <c r="Q32" s="70"/>
      <c r="R32" s="70"/>
      <c r="S32" s="70"/>
      <c r="T32" s="70"/>
      <c r="U32" s="70"/>
      <c r="V32" s="71"/>
      <c r="W32" s="595"/>
      <c r="X32" s="566" t="s">
        <v>40</v>
      </c>
      <c r="Y32" s="570">
        <v>39.729999999999997</v>
      </c>
      <c r="Z32" s="571" t="s">
        <v>4</v>
      </c>
      <c r="AA32" s="572">
        <v>39.5</v>
      </c>
      <c r="AB32" s="572">
        <v>41.454545454545453</v>
      </c>
      <c r="AC32" s="570">
        <v>41</v>
      </c>
      <c r="AD32" s="570">
        <v>40.692307692307693</v>
      </c>
      <c r="AE32" s="570">
        <v>40.416666666666664</v>
      </c>
    </row>
    <row r="33" spans="1:31" ht="15" x14ac:dyDescent="0.25">
      <c r="A33" s="409" t="s">
        <v>30</v>
      </c>
      <c r="B33" s="216">
        <v>42849</v>
      </c>
      <c r="C33" s="768">
        <v>3</v>
      </c>
      <c r="D33" s="768" t="str">
        <f t="shared" si="1"/>
        <v>Cashman, Cal3</v>
      </c>
      <c r="E33" s="768">
        <v>2</v>
      </c>
      <c r="F33" s="276">
        <v>7</v>
      </c>
      <c r="G33" s="276">
        <v>5</v>
      </c>
      <c r="H33" s="276">
        <v>5</v>
      </c>
      <c r="I33" s="276">
        <v>6</v>
      </c>
      <c r="J33" s="276">
        <v>5</v>
      </c>
      <c r="K33" s="276">
        <v>6</v>
      </c>
      <c r="L33" s="276">
        <v>4</v>
      </c>
      <c r="M33" s="276">
        <v>6</v>
      </c>
      <c r="N33" s="276">
        <v>8</v>
      </c>
      <c r="O33" s="768">
        <f t="shared" si="3"/>
        <v>52</v>
      </c>
      <c r="P33" s="162">
        <f t="shared" si="0"/>
        <v>52</v>
      </c>
      <c r="Q33" s="70"/>
      <c r="R33" s="70"/>
      <c r="S33" s="70"/>
      <c r="T33" s="70"/>
      <c r="U33" s="70"/>
      <c r="V33" s="71"/>
      <c r="W33" s="595"/>
      <c r="X33" s="566" t="s">
        <v>154</v>
      </c>
      <c r="Y33" s="571" t="s">
        <v>4</v>
      </c>
      <c r="Z33" s="571" t="s">
        <v>4</v>
      </c>
      <c r="AA33" s="571" t="s">
        <v>4</v>
      </c>
      <c r="AB33" s="571" t="s">
        <v>4</v>
      </c>
      <c r="AC33" s="571" t="s">
        <v>4</v>
      </c>
      <c r="AD33" s="571" t="s">
        <v>4</v>
      </c>
      <c r="AE33" s="571" t="s">
        <v>4</v>
      </c>
    </row>
    <row r="34" spans="1:31" ht="15" x14ac:dyDescent="0.25">
      <c r="A34" s="409" t="s">
        <v>47</v>
      </c>
      <c r="B34" s="216">
        <v>42849</v>
      </c>
      <c r="C34" s="768">
        <v>3</v>
      </c>
      <c r="D34" s="768" t="str">
        <f t="shared" si="1"/>
        <v>Trachsel, Jeff3</v>
      </c>
      <c r="E34" s="768">
        <v>2</v>
      </c>
      <c r="F34" s="276">
        <v>6</v>
      </c>
      <c r="G34" s="276">
        <v>5</v>
      </c>
      <c r="H34" s="276">
        <v>4</v>
      </c>
      <c r="I34" s="276">
        <v>6</v>
      </c>
      <c r="J34" s="276">
        <v>5</v>
      </c>
      <c r="K34" s="276">
        <v>5</v>
      </c>
      <c r="L34" s="276">
        <v>4</v>
      </c>
      <c r="M34" s="276">
        <v>7</v>
      </c>
      <c r="N34" s="276">
        <v>6</v>
      </c>
      <c r="O34" s="768">
        <f t="shared" si="3"/>
        <v>48</v>
      </c>
      <c r="P34" s="162">
        <f t="shared" si="0"/>
        <v>48</v>
      </c>
      <c r="Q34" s="70">
        <v>2</v>
      </c>
      <c r="R34" s="70">
        <v>2</v>
      </c>
      <c r="S34" s="70">
        <v>2</v>
      </c>
      <c r="T34" s="70"/>
      <c r="U34" s="70"/>
      <c r="V34" s="71"/>
      <c r="W34" s="595"/>
      <c r="X34" s="566" t="s">
        <v>41</v>
      </c>
      <c r="Y34" s="570">
        <v>50.6</v>
      </c>
      <c r="Z34" s="571" t="s">
        <v>4</v>
      </c>
      <c r="AA34" s="572">
        <v>48.5</v>
      </c>
      <c r="AB34" s="572">
        <v>46.916666666666664</v>
      </c>
      <c r="AC34" s="570">
        <v>50</v>
      </c>
      <c r="AD34" s="570">
        <v>45.571428571428569</v>
      </c>
      <c r="AE34" s="570">
        <v>45.666666666666664</v>
      </c>
    </row>
    <row r="35" spans="1:31" ht="15" x14ac:dyDescent="0.25">
      <c r="A35" s="409" t="s">
        <v>129</v>
      </c>
      <c r="B35" s="216">
        <v>42849</v>
      </c>
      <c r="C35" s="768">
        <v>3</v>
      </c>
      <c r="D35" s="768" t="str">
        <f t="shared" si="1"/>
        <v>Horst, Dale3</v>
      </c>
      <c r="E35" s="768">
        <v>2</v>
      </c>
      <c r="F35" s="276">
        <v>8</v>
      </c>
      <c r="G35" s="276">
        <v>7</v>
      </c>
      <c r="H35" s="276">
        <v>3</v>
      </c>
      <c r="I35" s="276">
        <v>5</v>
      </c>
      <c r="J35" s="276">
        <v>5</v>
      </c>
      <c r="K35" s="276">
        <v>5</v>
      </c>
      <c r="L35" s="276">
        <v>5</v>
      </c>
      <c r="M35" s="276">
        <v>5</v>
      </c>
      <c r="N35" s="276">
        <v>6</v>
      </c>
      <c r="O35" s="768">
        <f t="shared" si="3"/>
        <v>49</v>
      </c>
      <c r="P35" s="162">
        <f t="shared" si="0"/>
        <v>49</v>
      </c>
      <c r="Q35" s="70">
        <v>2</v>
      </c>
      <c r="R35" s="70">
        <v>2</v>
      </c>
      <c r="S35" s="70">
        <v>2</v>
      </c>
      <c r="T35" s="70"/>
      <c r="U35" s="70"/>
      <c r="V35" s="71"/>
      <c r="W35" s="595"/>
      <c r="X35" s="565" t="s">
        <v>43</v>
      </c>
      <c r="Y35" s="570">
        <v>41.2</v>
      </c>
      <c r="Z35" s="571" t="s">
        <v>4</v>
      </c>
      <c r="AA35" s="572">
        <v>42</v>
      </c>
      <c r="AB35" s="572">
        <v>45.272727272727273</v>
      </c>
      <c r="AC35" s="570">
        <v>43.5</v>
      </c>
      <c r="AD35" s="570">
        <v>45.666666666666664</v>
      </c>
      <c r="AE35" s="571" t="s">
        <v>4</v>
      </c>
    </row>
    <row r="36" spans="1:31" ht="15" x14ac:dyDescent="0.25">
      <c r="A36" s="409" t="s">
        <v>503</v>
      </c>
      <c r="B36" s="216">
        <v>42849</v>
      </c>
      <c r="C36" s="768">
        <v>3</v>
      </c>
      <c r="D36" s="768" t="str">
        <f t="shared" si="1"/>
        <v>Burke, Dan3</v>
      </c>
      <c r="E36" s="768">
        <v>2</v>
      </c>
      <c r="F36" s="276">
        <v>6</v>
      </c>
      <c r="G36" s="276">
        <v>8</v>
      </c>
      <c r="H36" s="276">
        <v>5</v>
      </c>
      <c r="I36" s="276">
        <v>8</v>
      </c>
      <c r="J36" s="276">
        <v>7</v>
      </c>
      <c r="K36" s="276">
        <v>6</v>
      </c>
      <c r="L36" s="276">
        <v>4</v>
      </c>
      <c r="M36" s="276">
        <v>8</v>
      </c>
      <c r="N36" s="276">
        <v>9</v>
      </c>
      <c r="O36" s="768">
        <f t="shared" si="3"/>
        <v>61</v>
      </c>
      <c r="P36" s="162">
        <f t="shared" si="0"/>
        <v>61</v>
      </c>
      <c r="Q36" s="70"/>
      <c r="R36" s="70"/>
      <c r="S36" s="70"/>
      <c r="T36" s="70"/>
      <c r="U36" s="70"/>
      <c r="V36" s="71"/>
      <c r="X36" s="565" t="s">
        <v>521</v>
      </c>
      <c r="Y36" s="571" t="s">
        <v>4</v>
      </c>
      <c r="Z36" s="571" t="s">
        <v>4</v>
      </c>
      <c r="AA36" s="571" t="s">
        <v>4</v>
      </c>
      <c r="AB36" s="571" t="s">
        <v>4</v>
      </c>
      <c r="AC36" s="571" t="s">
        <v>4</v>
      </c>
      <c r="AD36" s="571" t="s">
        <v>4</v>
      </c>
      <c r="AE36" s="570">
        <v>49.3</v>
      </c>
    </row>
    <row r="37" spans="1:31" ht="15" x14ac:dyDescent="0.25">
      <c r="A37" s="409" t="s">
        <v>34</v>
      </c>
      <c r="B37" s="216">
        <v>42849</v>
      </c>
      <c r="C37" s="768">
        <v>3</v>
      </c>
      <c r="D37" s="768" t="str">
        <f t="shared" si="1"/>
        <v>Lewandowski, Mike3</v>
      </c>
      <c r="E37" s="768">
        <v>3</v>
      </c>
      <c r="F37" s="276">
        <v>5</v>
      </c>
      <c r="G37" s="276">
        <v>5</v>
      </c>
      <c r="H37" s="276">
        <v>5</v>
      </c>
      <c r="I37" s="276">
        <v>5</v>
      </c>
      <c r="J37" s="276">
        <v>5</v>
      </c>
      <c r="K37" s="276">
        <v>5</v>
      </c>
      <c r="L37" s="276">
        <v>4</v>
      </c>
      <c r="M37" s="276">
        <v>6</v>
      </c>
      <c r="N37" s="276">
        <v>6</v>
      </c>
      <c r="O37" s="768">
        <f t="shared" si="3"/>
        <v>46</v>
      </c>
      <c r="P37" s="162">
        <f t="shared" si="0"/>
        <v>46</v>
      </c>
      <c r="Q37" s="70">
        <v>2</v>
      </c>
      <c r="R37" s="70">
        <v>2</v>
      </c>
      <c r="S37" s="70">
        <v>2</v>
      </c>
      <c r="T37" s="70"/>
      <c r="U37" s="70"/>
      <c r="V37" s="71"/>
    </row>
    <row r="38" spans="1:31" ht="15" x14ac:dyDescent="0.25">
      <c r="A38" s="409" t="s">
        <v>131</v>
      </c>
      <c r="B38" s="216">
        <v>42849</v>
      </c>
      <c r="C38" s="768">
        <v>3</v>
      </c>
      <c r="D38" s="768" t="str">
        <f t="shared" si="1"/>
        <v>O'Hare, Nathan3</v>
      </c>
      <c r="E38" s="768">
        <v>3</v>
      </c>
      <c r="F38" s="276">
        <v>4</v>
      </c>
      <c r="G38" s="276">
        <v>6</v>
      </c>
      <c r="H38" s="276">
        <v>4</v>
      </c>
      <c r="I38" s="276">
        <v>5</v>
      </c>
      <c r="J38" s="276">
        <v>5</v>
      </c>
      <c r="K38" s="276">
        <v>4</v>
      </c>
      <c r="L38" s="276">
        <v>3</v>
      </c>
      <c r="M38" s="276">
        <v>5</v>
      </c>
      <c r="N38" s="276">
        <v>6</v>
      </c>
      <c r="O38" s="768">
        <f t="shared" si="3"/>
        <v>42</v>
      </c>
      <c r="P38" s="162">
        <f t="shared" si="0"/>
        <v>42</v>
      </c>
      <c r="Q38" s="70">
        <v>2</v>
      </c>
      <c r="R38" s="70">
        <v>2</v>
      </c>
      <c r="S38" s="70">
        <v>2</v>
      </c>
      <c r="T38" s="70"/>
      <c r="U38" s="70"/>
      <c r="V38" s="71"/>
    </row>
    <row r="39" spans="1:31" ht="15" x14ac:dyDescent="0.25">
      <c r="A39" s="409" t="s">
        <v>512</v>
      </c>
      <c r="B39" s="216">
        <v>42849</v>
      </c>
      <c r="C39" s="768">
        <v>3</v>
      </c>
      <c r="D39" s="768" t="str">
        <f t="shared" si="1"/>
        <v>Chilson, Jerry3</v>
      </c>
      <c r="E39" s="768">
        <v>3</v>
      </c>
      <c r="F39" s="276">
        <v>7</v>
      </c>
      <c r="G39" s="276">
        <v>4</v>
      </c>
      <c r="H39" s="276">
        <v>4</v>
      </c>
      <c r="I39" s="276">
        <v>4</v>
      </c>
      <c r="J39" s="276">
        <v>5</v>
      </c>
      <c r="K39" s="276">
        <v>4</v>
      </c>
      <c r="L39" s="276">
        <v>3</v>
      </c>
      <c r="M39" s="276">
        <v>7</v>
      </c>
      <c r="N39" s="276">
        <v>5</v>
      </c>
      <c r="O39" s="768">
        <f t="shared" si="3"/>
        <v>43</v>
      </c>
      <c r="P39" s="162">
        <f t="shared" si="0"/>
        <v>43</v>
      </c>
      <c r="Q39" s="70">
        <v>2</v>
      </c>
      <c r="R39" s="70">
        <v>2</v>
      </c>
      <c r="S39" s="70">
        <v>2</v>
      </c>
      <c r="T39" s="70"/>
      <c r="U39" s="70"/>
      <c r="V39" s="71">
        <v>10</v>
      </c>
    </row>
    <row r="40" spans="1:31" ht="15" x14ac:dyDescent="0.25">
      <c r="A40" s="409" t="s">
        <v>507</v>
      </c>
      <c r="B40" s="216">
        <v>42849</v>
      </c>
      <c r="C40" s="768">
        <v>3</v>
      </c>
      <c r="D40" s="768" t="str">
        <f t="shared" si="1"/>
        <v>Lotter, Shawn3</v>
      </c>
      <c r="E40" s="768">
        <v>3</v>
      </c>
      <c r="F40" s="276">
        <v>5</v>
      </c>
      <c r="G40" s="276">
        <v>5</v>
      </c>
      <c r="H40" s="276">
        <v>3</v>
      </c>
      <c r="I40" s="276">
        <v>5</v>
      </c>
      <c r="J40" s="276">
        <v>6</v>
      </c>
      <c r="K40" s="276">
        <v>6</v>
      </c>
      <c r="L40" s="276">
        <v>4</v>
      </c>
      <c r="M40" s="276">
        <v>6</v>
      </c>
      <c r="N40" s="276">
        <v>7</v>
      </c>
      <c r="O40" s="768">
        <f t="shared" si="3"/>
        <v>47</v>
      </c>
      <c r="P40" s="162">
        <f t="shared" si="0"/>
        <v>47</v>
      </c>
      <c r="Q40" s="70">
        <v>2</v>
      </c>
      <c r="R40" s="70">
        <v>2</v>
      </c>
      <c r="S40" s="70">
        <v>2</v>
      </c>
      <c r="T40" s="70"/>
      <c r="U40" s="70">
        <v>12</v>
      </c>
      <c r="V40" s="71">
        <v>14</v>
      </c>
    </row>
    <row r="41" spans="1:31" ht="15" x14ac:dyDescent="0.25">
      <c r="A41" s="409" t="s">
        <v>521</v>
      </c>
      <c r="B41" s="216">
        <v>42849</v>
      </c>
      <c r="C41" s="768">
        <v>3</v>
      </c>
      <c r="D41" s="768" t="str">
        <f t="shared" si="1"/>
        <v>Whitefoot, Jerry3</v>
      </c>
      <c r="E41" s="768">
        <v>4</v>
      </c>
      <c r="F41" s="276">
        <v>7</v>
      </c>
      <c r="G41" s="276">
        <v>6</v>
      </c>
      <c r="H41" s="276">
        <v>4</v>
      </c>
      <c r="I41" s="276">
        <v>7</v>
      </c>
      <c r="J41" s="276">
        <v>8</v>
      </c>
      <c r="K41" s="276">
        <v>10</v>
      </c>
      <c r="L41" s="276">
        <v>5</v>
      </c>
      <c r="M41" s="276">
        <v>6</v>
      </c>
      <c r="N41" s="276">
        <v>6</v>
      </c>
      <c r="O41" s="768">
        <f t="shared" si="3"/>
        <v>59</v>
      </c>
      <c r="P41" s="162">
        <f t="shared" si="0"/>
        <v>57</v>
      </c>
      <c r="Q41" s="70">
        <v>2</v>
      </c>
      <c r="R41" s="70">
        <v>2</v>
      </c>
      <c r="S41" s="70">
        <v>2</v>
      </c>
      <c r="T41" s="70"/>
      <c r="U41" s="70"/>
      <c r="V41" s="71"/>
    </row>
    <row r="42" spans="1:31" ht="15" x14ac:dyDescent="0.25">
      <c r="A42" s="409" t="s">
        <v>37</v>
      </c>
      <c r="B42" s="216">
        <v>42849</v>
      </c>
      <c r="C42" s="768">
        <v>3</v>
      </c>
      <c r="D42" s="768" t="str">
        <f t="shared" si="1"/>
        <v>Trachsel, Bill3</v>
      </c>
      <c r="E42" s="768">
        <v>4</v>
      </c>
      <c r="F42" s="276">
        <v>5</v>
      </c>
      <c r="G42" s="276">
        <v>5</v>
      </c>
      <c r="H42" s="276">
        <v>4</v>
      </c>
      <c r="I42" s="276">
        <v>4</v>
      </c>
      <c r="J42" s="276">
        <v>5</v>
      </c>
      <c r="K42" s="276">
        <v>7</v>
      </c>
      <c r="L42" s="276">
        <v>4</v>
      </c>
      <c r="M42" s="276">
        <v>6</v>
      </c>
      <c r="N42" s="276">
        <v>6</v>
      </c>
      <c r="O42" s="768">
        <f t="shared" si="3"/>
        <v>46</v>
      </c>
      <c r="P42" s="162">
        <f t="shared" si="0"/>
        <v>46</v>
      </c>
      <c r="Q42" s="70">
        <v>2</v>
      </c>
      <c r="R42" s="70">
        <v>2</v>
      </c>
      <c r="S42" s="70">
        <v>2</v>
      </c>
      <c r="T42" s="70"/>
      <c r="U42" s="70"/>
      <c r="V42" s="71"/>
    </row>
    <row r="43" spans="1:31" ht="15" x14ac:dyDescent="0.25">
      <c r="A43" s="409" t="s">
        <v>29</v>
      </c>
      <c r="B43" s="216">
        <v>42849</v>
      </c>
      <c r="C43" s="768">
        <v>3</v>
      </c>
      <c r="D43" s="768" t="str">
        <f t="shared" si="1"/>
        <v>Burke, David3</v>
      </c>
      <c r="E43" s="768">
        <v>4</v>
      </c>
      <c r="F43" s="276">
        <v>5</v>
      </c>
      <c r="G43" s="276">
        <v>6</v>
      </c>
      <c r="H43" s="276">
        <v>5</v>
      </c>
      <c r="I43" s="276">
        <v>4</v>
      </c>
      <c r="J43" s="276">
        <v>5</v>
      </c>
      <c r="K43" s="276">
        <v>7</v>
      </c>
      <c r="L43" s="276">
        <v>4</v>
      </c>
      <c r="M43" s="276">
        <v>6</v>
      </c>
      <c r="N43" s="276">
        <v>5</v>
      </c>
      <c r="O43" s="768">
        <f t="shared" si="3"/>
        <v>47</v>
      </c>
      <c r="P43" s="162">
        <f t="shared" si="0"/>
        <v>47</v>
      </c>
      <c r="Q43" s="70">
        <v>2</v>
      </c>
      <c r="R43" s="70">
        <v>2</v>
      </c>
      <c r="S43" s="70">
        <v>2</v>
      </c>
      <c r="T43" s="70"/>
      <c r="U43" s="70"/>
      <c r="V43" s="71"/>
      <c r="X43" s="11">
        <f>32/2</f>
        <v>16</v>
      </c>
    </row>
    <row r="44" spans="1:31" ht="15" x14ac:dyDescent="0.25">
      <c r="A44" s="484" t="s">
        <v>40</v>
      </c>
      <c r="B44" s="216">
        <v>42849</v>
      </c>
      <c r="C44" s="768">
        <v>3</v>
      </c>
      <c r="D44" s="768" t="str">
        <f t="shared" si="1"/>
        <v>Trachsel, Mike3</v>
      </c>
      <c r="E44" s="768">
        <v>4</v>
      </c>
      <c r="F44" s="276">
        <v>6</v>
      </c>
      <c r="G44" s="276">
        <v>4</v>
      </c>
      <c r="H44" s="276">
        <v>3</v>
      </c>
      <c r="I44" s="276">
        <v>5</v>
      </c>
      <c r="J44" s="276">
        <v>6</v>
      </c>
      <c r="K44" s="276">
        <v>4</v>
      </c>
      <c r="L44" s="276">
        <v>3</v>
      </c>
      <c r="M44" s="276">
        <v>4</v>
      </c>
      <c r="N44" s="276">
        <v>7</v>
      </c>
      <c r="O44" s="768">
        <f t="shared" si="3"/>
        <v>42</v>
      </c>
      <c r="P44" s="162">
        <f t="shared" si="0"/>
        <v>42</v>
      </c>
      <c r="Q44" s="70">
        <v>2</v>
      </c>
      <c r="R44" s="70">
        <v>2</v>
      </c>
      <c r="S44" s="70">
        <v>2</v>
      </c>
      <c r="T44" s="70"/>
      <c r="U44" s="70"/>
      <c r="V44" s="71"/>
    </row>
    <row r="45" spans="1:31" ht="15.75" thickBot="1" x14ac:dyDescent="0.3">
      <c r="A45" s="583" t="s">
        <v>39</v>
      </c>
      <c r="B45" s="217">
        <v>42849</v>
      </c>
      <c r="C45" s="766">
        <v>3</v>
      </c>
      <c r="D45" s="766" t="str">
        <f t="shared" si="1"/>
        <v>Trachsel, Jay3</v>
      </c>
      <c r="E45" s="766">
        <v>4</v>
      </c>
      <c r="F45" s="417">
        <v>4</v>
      </c>
      <c r="G45" s="417">
        <v>5</v>
      </c>
      <c r="H45" s="417">
        <v>4</v>
      </c>
      <c r="I45" s="417">
        <v>5</v>
      </c>
      <c r="J45" s="417">
        <v>4</v>
      </c>
      <c r="K45" s="417">
        <v>5</v>
      </c>
      <c r="L45" s="417">
        <v>5</v>
      </c>
      <c r="M45" s="417">
        <v>4</v>
      </c>
      <c r="N45" s="417">
        <v>9</v>
      </c>
      <c r="O45" s="766">
        <f t="shared" si="3"/>
        <v>45</v>
      </c>
      <c r="P45" s="418">
        <f t="shared" si="0"/>
        <v>45</v>
      </c>
      <c r="Q45" s="160">
        <v>2</v>
      </c>
      <c r="R45" s="160">
        <v>2</v>
      </c>
      <c r="S45" s="160">
        <v>2</v>
      </c>
      <c r="T45" s="160">
        <v>12</v>
      </c>
      <c r="U45" s="160"/>
      <c r="V45" s="161"/>
    </row>
    <row r="46" spans="1:31" ht="15" x14ac:dyDescent="0.25">
      <c r="A46" s="430" t="s">
        <v>507</v>
      </c>
      <c r="B46" s="581">
        <v>42856</v>
      </c>
      <c r="C46" s="770">
        <v>4</v>
      </c>
      <c r="D46" s="770" t="str">
        <f t="shared" si="1"/>
        <v>Lotter, Shawn4</v>
      </c>
      <c r="E46" s="770">
        <v>1</v>
      </c>
      <c r="F46" s="582">
        <v>5</v>
      </c>
      <c r="G46" s="582">
        <v>4</v>
      </c>
      <c r="H46" s="582">
        <v>5</v>
      </c>
      <c r="I46" s="582">
        <v>7</v>
      </c>
      <c r="J46" s="582">
        <v>6</v>
      </c>
      <c r="K46" s="582">
        <v>11</v>
      </c>
      <c r="L46" s="582">
        <v>5</v>
      </c>
      <c r="M46" s="582">
        <v>9</v>
      </c>
      <c r="N46" s="582">
        <v>7</v>
      </c>
      <c r="O46" s="770">
        <f t="shared" si="3"/>
        <v>59</v>
      </c>
      <c r="P46" s="425">
        <f t="shared" si="0"/>
        <v>55</v>
      </c>
      <c r="Q46" s="507">
        <v>2</v>
      </c>
      <c r="R46" s="507">
        <v>2</v>
      </c>
      <c r="S46" s="507">
        <v>2</v>
      </c>
      <c r="T46" s="426"/>
      <c r="U46" s="426"/>
      <c r="V46" s="427"/>
    </row>
    <row r="47" spans="1:31" ht="15" x14ac:dyDescent="0.25">
      <c r="A47" s="409" t="s">
        <v>512</v>
      </c>
      <c r="B47" s="216">
        <v>42856</v>
      </c>
      <c r="C47" s="768">
        <v>4</v>
      </c>
      <c r="D47" s="768" t="str">
        <f t="shared" si="1"/>
        <v>Chilson, Jerry4</v>
      </c>
      <c r="E47" s="768">
        <v>1</v>
      </c>
      <c r="F47" s="276">
        <v>6</v>
      </c>
      <c r="G47" s="276">
        <v>5</v>
      </c>
      <c r="H47" s="276">
        <v>5</v>
      </c>
      <c r="I47" s="276">
        <v>4</v>
      </c>
      <c r="J47" s="276">
        <v>4</v>
      </c>
      <c r="K47" s="276">
        <v>7</v>
      </c>
      <c r="L47" s="276">
        <v>5</v>
      </c>
      <c r="M47" s="276">
        <v>5</v>
      </c>
      <c r="N47" s="276">
        <v>7</v>
      </c>
      <c r="O47" s="768">
        <f t="shared" si="3"/>
        <v>48</v>
      </c>
      <c r="P47" s="162">
        <f t="shared" si="0"/>
        <v>48</v>
      </c>
      <c r="Q47" s="262"/>
      <c r="R47" s="262"/>
      <c r="S47" s="262"/>
      <c r="T47" s="70"/>
      <c r="U47" s="70"/>
      <c r="V47" s="71"/>
    </row>
    <row r="48" spans="1:31" ht="15" x14ac:dyDescent="0.25">
      <c r="A48" s="409" t="s">
        <v>47</v>
      </c>
      <c r="B48" s="216">
        <v>42856</v>
      </c>
      <c r="C48" s="768">
        <v>4</v>
      </c>
      <c r="D48" s="768" t="str">
        <f t="shared" si="1"/>
        <v>Trachsel, Jeff4</v>
      </c>
      <c r="E48" s="768">
        <v>1</v>
      </c>
      <c r="F48" s="276">
        <v>5</v>
      </c>
      <c r="G48" s="276">
        <v>4</v>
      </c>
      <c r="H48" s="276">
        <v>5</v>
      </c>
      <c r="I48" s="276">
        <v>6</v>
      </c>
      <c r="J48" s="276">
        <v>5</v>
      </c>
      <c r="K48" s="276">
        <v>4</v>
      </c>
      <c r="L48" s="276">
        <v>4</v>
      </c>
      <c r="M48" s="276">
        <v>5</v>
      </c>
      <c r="N48" s="276">
        <v>7</v>
      </c>
      <c r="O48" s="768">
        <f t="shared" si="3"/>
        <v>45</v>
      </c>
      <c r="P48" s="162">
        <f t="shared" si="0"/>
        <v>45</v>
      </c>
      <c r="Q48" s="262">
        <v>2</v>
      </c>
      <c r="R48" s="262">
        <v>2</v>
      </c>
      <c r="S48" s="262">
        <v>2</v>
      </c>
      <c r="T48" s="70"/>
      <c r="U48" s="70">
        <v>14</v>
      </c>
      <c r="V48" s="71">
        <v>12</v>
      </c>
    </row>
    <row r="49" spans="1:22" ht="15" x14ac:dyDescent="0.25">
      <c r="A49" s="409" t="s">
        <v>57</v>
      </c>
      <c r="B49" s="216">
        <v>42856</v>
      </c>
      <c r="C49" s="768">
        <v>4</v>
      </c>
      <c r="D49" s="768" t="str">
        <f t="shared" si="1"/>
        <v>Hoffman, George4</v>
      </c>
      <c r="E49" s="768">
        <v>1</v>
      </c>
      <c r="F49" s="276">
        <v>6</v>
      </c>
      <c r="G49" s="276">
        <v>5</v>
      </c>
      <c r="H49" s="276">
        <v>4</v>
      </c>
      <c r="I49" s="276">
        <v>5</v>
      </c>
      <c r="J49" s="276">
        <v>6</v>
      </c>
      <c r="K49" s="276">
        <v>4</v>
      </c>
      <c r="L49" s="276">
        <v>5</v>
      </c>
      <c r="M49" s="276">
        <v>5</v>
      </c>
      <c r="N49" s="276">
        <v>8</v>
      </c>
      <c r="O49" s="768">
        <f t="shared" si="3"/>
        <v>48</v>
      </c>
      <c r="P49" s="162">
        <f t="shared" si="0"/>
        <v>48</v>
      </c>
      <c r="Q49" s="262"/>
      <c r="R49" s="262"/>
      <c r="S49" s="262"/>
      <c r="T49" s="70"/>
      <c r="U49" s="70"/>
      <c r="V49" s="71"/>
    </row>
    <row r="50" spans="1:22" ht="15" x14ac:dyDescent="0.25">
      <c r="A50" s="409" t="s">
        <v>129</v>
      </c>
      <c r="B50" s="216">
        <v>42856</v>
      </c>
      <c r="C50" s="768">
        <v>4</v>
      </c>
      <c r="D50" s="768" t="str">
        <f t="shared" si="1"/>
        <v>Horst, Dale4</v>
      </c>
      <c r="E50" s="768">
        <v>2</v>
      </c>
      <c r="F50" s="276">
        <v>5</v>
      </c>
      <c r="G50" s="276">
        <v>5</v>
      </c>
      <c r="H50" s="276">
        <v>3</v>
      </c>
      <c r="I50" s="276">
        <v>6</v>
      </c>
      <c r="J50" s="276">
        <v>5</v>
      </c>
      <c r="K50" s="276">
        <v>6</v>
      </c>
      <c r="L50" s="276">
        <v>6</v>
      </c>
      <c r="M50" s="276">
        <v>7</v>
      </c>
      <c r="N50" s="276">
        <v>6</v>
      </c>
      <c r="O50" s="768">
        <f t="shared" si="3"/>
        <v>49</v>
      </c>
      <c r="P50" s="162">
        <f t="shared" si="0"/>
        <v>49</v>
      </c>
      <c r="Q50" s="262">
        <v>2</v>
      </c>
      <c r="R50" s="262">
        <v>2</v>
      </c>
      <c r="S50" s="262">
        <v>2</v>
      </c>
      <c r="T50" s="70"/>
      <c r="U50" s="70"/>
      <c r="V50" s="71"/>
    </row>
    <row r="51" spans="1:22" ht="15" x14ac:dyDescent="0.25">
      <c r="A51" s="409" t="s">
        <v>511</v>
      </c>
      <c r="B51" s="216">
        <v>42856</v>
      </c>
      <c r="C51" s="768">
        <v>4</v>
      </c>
      <c r="D51" s="768" t="str">
        <f t="shared" si="1"/>
        <v>Demick, Chris4</v>
      </c>
      <c r="E51" s="768">
        <v>2</v>
      </c>
      <c r="F51" s="276">
        <v>5</v>
      </c>
      <c r="G51" s="276">
        <v>6</v>
      </c>
      <c r="H51" s="276">
        <v>3</v>
      </c>
      <c r="I51" s="276">
        <v>5</v>
      </c>
      <c r="J51" s="276">
        <v>5</v>
      </c>
      <c r="K51" s="276">
        <v>5</v>
      </c>
      <c r="L51" s="276">
        <v>4</v>
      </c>
      <c r="M51" s="276">
        <v>5</v>
      </c>
      <c r="N51" s="276">
        <v>7</v>
      </c>
      <c r="O51" s="768">
        <f t="shared" si="3"/>
        <v>45</v>
      </c>
      <c r="P51" s="162">
        <f t="shared" si="0"/>
        <v>45</v>
      </c>
      <c r="Q51" s="262">
        <v>2</v>
      </c>
      <c r="R51" s="262">
        <v>2</v>
      </c>
      <c r="S51" s="262">
        <v>2</v>
      </c>
      <c r="T51" s="70"/>
      <c r="U51" s="70"/>
      <c r="V51" s="71"/>
    </row>
    <row r="52" spans="1:22" ht="15" x14ac:dyDescent="0.25">
      <c r="A52" s="409" t="s">
        <v>41</v>
      </c>
      <c r="B52" s="216">
        <v>42856</v>
      </c>
      <c r="C52" s="768">
        <v>4</v>
      </c>
      <c r="D52" s="768" t="str">
        <f t="shared" si="1"/>
        <v>Trachsel, Steve4</v>
      </c>
      <c r="E52" s="768">
        <v>2</v>
      </c>
      <c r="F52" s="276">
        <v>6</v>
      </c>
      <c r="G52" s="276">
        <v>5</v>
      </c>
      <c r="H52" s="276">
        <v>4</v>
      </c>
      <c r="I52" s="276">
        <v>5</v>
      </c>
      <c r="J52" s="276">
        <v>5</v>
      </c>
      <c r="K52" s="276">
        <v>7</v>
      </c>
      <c r="L52" s="276">
        <v>4</v>
      </c>
      <c r="M52" s="276">
        <v>6</v>
      </c>
      <c r="N52" s="276">
        <v>6</v>
      </c>
      <c r="O52" s="768">
        <f t="shared" si="3"/>
        <v>48</v>
      </c>
      <c r="P52" s="162">
        <f t="shared" si="0"/>
        <v>48</v>
      </c>
      <c r="Q52" s="262">
        <v>2</v>
      </c>
      <c r="R52" s="262">
        <v>2</v>
      </c>
      <c r="S52" s="262">
        <v>2</v>
      </c>
      <c r="T52" s="70"/>
      <c r="U52" s="70">
        <v>14</v>
      </c>
      <c r="V52" s="71"/>
    </row>
    <row r="53" spans="1:22" ht="15" x14ac:dyDescent="0.25">
      <c r="A53" s="409" t="s">
        <v>521</v>
      </c>
      <c r="B53" s="216">
        <v>42856</v>
      </c>
      <c r="C53" s="768">
        <v>4</v>
      </c>
      <c r="D53" s="768" t="str">
        <f t="shared" si="1"/>
        <v>Whitefoot, Jerry4</v>
      </c>
      <c r="E53" s="768">
        <v>2</v>
      </c>
      <c r="F53" s="276">
        <v>6</v>
      </c>
      <c r="G53" s="276">
        <v>6</v>
      </c>
      <c r="H53" s="276">
        <v>4</v>
      </c>
      <c r="I53" s="276">
        <v>7</v>
      </c>
      <c r="J53" s="276">
        <v>6</v>
      </c>
      <c r="K53" s="276">
        <v>5</v>
      </c>
      <c r="L53" s="276">
        <v>5</v>
      </c>
      <c r="M53" s="276">
        <v>6</v>
      </c>
      <c r="N53" s="276">
        <v>8</v>
      </c>
      <c r="O53" s="768">
        <f t="shared" si="3"/>
        <v>53</v>
      </c>
      <c r="P53" s="162">
        <f t="shared" si="0"/>
        <v>53</v>
      </c>
      <c r="Q53" s="262">
        <v>2</v>
      </c>
      <c r="R53" s="262">
        <v>2</v>
      </c>
      <c r="S53" s="262">
        <v>2</v>
      </c>
      <c r="T53" s="70"/>
      <c r="U53" s="70"/>
      <c r="V53" s="71"/>
    </row>
    <row r="54" spans="1:22" ht="15" x14ac:dyDescent="0.25">
      <c r="A54" s="409" t="s">
        <v>34</v>
      </c>
      <c r="B54" s="216">
        <v>42856</v>
      </c>
      <c r="C54" s="768">
        <v>4</v>
      </c>
      <c r="D54" s="768" t="str">
        <f t="shared" si="1"/>
        <v>Lewandowski, Mike4</v>
      </c>
      <c r="E54" s="768">
        <v>3</v>
      </c>
      <c r="F54" s="276">
        <v>6</v>
      </c>
      <c r="G54" s="276">
        <v>5</v>
      </c>
      <c r="H54" s="276">
        <v>6</v>
      </c>
      <c r="I54" s="276">
        <v>5</v>
      </c>
      <c r="J54" s="276">
        <v>4</v>
      </c>
      <c r="K54" s="276">
        <v>5</v>
      </c>
      <c r="L54" s="276">
        <v>5</v>
      </c>
      <c r="M54" s="276">
        <v>6</v>
      </c>
      <c r="N54" s="276">
        <v>7</v>
      </c>
      <c r="O54" s="768">
        <f t="shared" si="3"/>
        <v>49</v>
      </c>
      <c r="P54" s="162">
        <f t="shared" si="0"/>
        <v>49</v>
      </c>
      <c r="Q54" s="262">
        <v>2</v>
      </c>
      <c r="R54" s="262">
        <v>2</v>
      </c>
      <c r="S54" s="262">
        <v>2</v>
      </c>
      <c r="T54" s="70"/>
      <c r="U54" s="70"/>
      <c r="V54" s="71"/>
    </row>
    <row r="55" spans="1:22" ht="15" x14ac:dyDescent="0.25">
      <c r="A55" s="409" t="s">
        <v>131</v>
      </c>
      <c r="B55" s="216">
        <v>42856</v>
      </c>
      <c r="C55" s="768">
        <v>4</v>
      </c>
      <c r="D55" s="768" t="str">
        <f t="shared" si="1"/>
        <v>O'Hare, Nathan4</v>
      </c>
      <c r="E55" s="768">
        <v>3</v>
      </c>
      <c r="F55" s="276">
        <v>6</v>
      </c>
      <c r="G55" s="276">
        <v>4</v>
      </c>
      <c r="H55" s="276">
        <v>4</v>
      </c>
      <c r="I55" s="276">
        <v>5</v>
      </c>
      <c r="J55" s="276">
        <v>5</v>
      </c>
      <c r="K55" s="276">
        <v>4</v>
      </c>
      <c r="L55" s="276">
        <v>4</v>
      </c>
      <c r="M55" s="276">
        <v>6</v>
      </c>
      <c r="N55" s="276">
        <v>5</v>
      </c>
      <c r="O55" s="768">
        <f t="shared" si="3"/>
        <v>43</v>
      </c>
      <c r="P55" s="162">
        <f t="shared" si="0"/>
        <v>43</v>
      </c>
      <c r="Q55" s="262">
        <v>2</v>
      </c>
      <c r="R55" s="262">
        <v>2</v>
      </c>
      <c r="S55" s="262">
        <v>2</v>
      </c>
      <c r="T55" s="70"/>
      <c r="U55" s="70"/>
      <c r="V55" s="71"/>
    </row>
    <row r="56" spans="1:22" ht="15" x14ac:dyDescent="0.25">
      <c r="A56" s="409" t="s">
        <v>40</v>
      </c>
      <c r="B56" s="216">
        <v>42856</v>
      </c>
      <c r="C56" s="768">
        <v>4</v>
      </c>
      <c r="D56" s="768" t="str">
        <f t="shared" si="1"/>
        <v>Trachsel, Mike4</v>
      </c>
      <c r="E56" s="768">
        <v>3</v>
      </c>
      <c r="F56" s="276">
        <v>5</v>
      </c>
      <c r="G56" s="276">
        <v>5</v>
      </c>
      <c r="H56" s="276">
        <v>5</v>
      </c>
      <c r="I56" s="276">
        <v>5</v>
      </c>
      <c r="J56" s="276">
        <v>4</v>
      </c>
      <c r="K56" s="276">
        <v>4</v>
      </c>
      <c r="L56" s="276">
        <v>5</v>
      </c>
      <c r="M56" s="276">
        <v>6</v>
      </c>
      <c r="N56" s="276">
        <v>5</v>
      </c>
      <c r="O56" s="768">
        <f t="shared" si="3"/>
        <v>44</v>
      </c>
      <c r="P56" s="162">
        <f t="shared" si="0"/>
        <v>44</v>
      </c>
      <c r="Q56" s="262">
        <v>2</v>
      </c>
      <c r="R56" s="262">
        <v>2</v>
      </c>
      <c r="S56" s="262">
        <v>2</v>
      </c>
      <c r="T56" s="70"/>
      <c r="U56" s="70"/>
      <c r="V56" s="71"/>
    </row>
    <row r="57" spans="1:22" ht="15" x14ac:dyDescent="0.25">
      <c r="A57" s="409" t="s">
        <v>29</v>
      </c>
      <c r="B57" s="216">
        <v>42856</v>
      </c>
      <c r="C57" s="768">
        <v>4</v>
      </c>
      <c r="D57" s="768" t="str">
        <f t="shared" si="1"/>
        <v>Burke, David4</v>
      </c>
      <c r="E57" s="768">
        <v>4</v>
      </c>
      <c r="F57" s="276">
        <v>5</v>
      </c>
      <c r="G57" s="276">
        <v>5</v>
      </c>
      <c r="H57" s="276">
        <v>4</v>
      </c>
      <c r="I57" s="276">
        <v>6</v>
      </c>
      <c r="J57" s="276">
        <v>4</v>
      </c>
      <c r="K57" s="276">
        <v>6</v>
      </c>
      <c r="L57" s="276">
        <v>4</v>
      </c>
      <c r="M57" s="276">
        <v>5</v>
      </c>
      <c r="N57" s="276">
        <v>6</v>
      </c>
      <c r="O57" s="768">
        <f t="shared" si="3"/>
        <v>45</v>
      </c>
      <c r="P57" s="162">
        <f t="shared" si="0"/>
        <v>45</v>
      </c>
      <c r="Q57" s="262">
        <v>2</v>
      </c>
      <c r="R57" s="262">
        <v>2</v>
      </c>
      <c r="S57" s="262">
        <v>2</v>
      </c>
      <c r="T57" s="70"/>
      <c r="U57" s="70"/>
      <c r="V57" s="71"/>
    </row>
    <row r="58" spans="1:22" ht="15" x14ac:dyDescent="0.25">
      <c r="A58" s="409" t="s">
        <v>37</v>
      </c>
      <c r="B58" s="216">
        <v>42856</v>
      </c>
      <c r="C58" s="768">
        <v>4</v>
      </c>
      <c r="D58" s="768" t="str">
        <f t="shared" si="1"/>
        <v>Trachsel, Bill4</v>
      </c>
      <c r="E58" s="768">
        <v>4</v>
      </c>
      <c r="F58" s="276">
        <v>6</v>
      </c>
      <c r="G58" s="276">
        <v>4</v>
      </c>
      <c r="H58" s="276">
        <v>4</v>
      </c>
      <c r="I58" s="276">
        <v>4</v>
      </c>
      <c r="J58" s="276">
        <v>4</v>
      </c>
      <c r="K58" s="276">
        <v>3</v>
      </c>
      <c r="L58" s="276">
        <v>4</v>
      </c>
      <c r="M58" s="276">
        <v>4</v>
      </c>
      <c r="N58" s="276">
        <v>7</v>
      </c>
      <c r="O58" s="768">
        <f t="shared" si="3"/>
        <v>40</v>
      </c>
      <c r="P58" s="162">
        <f t="shared" si="0"/>
        <v>40</v>
      </c>
      <c r="Q58" s="262">
        <v>2</v>
      </c>
      <c r="R58" s="262">
        <v>2</v>
      </c>
      <c r="S58" s="262">
        <v>2</v>
      </c>
      <c r="T58" s="70">
        <v>14</v>
      </c>
      <c r="U58" s="70"/>
      <c r="V58" s="71">
        <v>16</v>
      </c>
    </row>
    <row r="59" spans="1:22" ht="15.75" thickBot="1" x14ac:dyDescent="0.3">
      <c r="A59" s="583" t="s">
        <v>39</v>
      </c>
      <c r="B59" s="217">
        <v>42856</v>
      </c>
      <c r="C59" s="766">
        <v>4</v>
      </c>
      <c r="D59" s="766" t="str">
        <f t="shared" si="1"/>
        <v>Trachsel, Jay4</v>
      </c>
      <c r="E59" s="766">
        <v>4</v>
      </c>
      <c r="F59" s="417">
        <v>6</v>
      </c>
      <c r="G59" s="417">
        <v>6</v>
      </c>
      <c r="H59" s="417">
        <v>4</v>
      </c>
      <c r="I59" s="417">
        <v>5</v>
      </c>
      <c r="J59" s="417">
        <v>7</v>
      </c>
      <c r="K59" s="417">
        <v>4</v>
      </c>
      <c r="L59" s="417">
        <v>4</v>
      </c>
      <c r="M59" s="417">
        <v>3</v>
      </c>
      <c r="N59" s="417">
        <v>5</v>
      </c>
      <c r="O59" s="766">
        <f t="shared" si="3"/>
        <v>44</v>
      </c>
      <c r="P59" s="418">
        <f t="shared" si="0"/>
        <v>44</v>
      </c>
      <c r="Q59" s="506">
        <v>2</v>
      </c>
      <c r="R59" s="506">
        <v>2</v>
      </c>
      <c r="S59" s="506">
        <v>2</v>
      </c>
      <c r="T59" s="160">
        <v>14</v>
      </c>
      <c r="U59" s="160"/>
      <c r="V59" s="161"/>
    </row>
    <row r="60" spans="1:22" ht="15" x14ac:dyDescent="0.25">
      <c r="A60" s="430" t="s">
        <v>34</v>
      </c>
      <c r="B60" s="581">
        <v>42863</v>
      </c>
      <c r="C60" s="770">
        <v>5</v>
      </c>
      <c r="D60" s="770" t="str">
        <f t="shared" si="1"/>
        <v>Lewandowski, Mike5</v>
      </c>
      <c r="E60" s="770">
        <v>1</v>
      </c>
      <c r="F60" s="582">
        <v>5</v>
      </c>
      <c r="G60" s="582">
        <v>5</v>
      </c>
      <c r="H60" s="582">
        <v>3</v>
      </c>
      <c r="I60" s="582">
        <v>6</v>
      </c>
      <c r="J60" s="582">
        <v>4</v>
      </c>
      <c r="K60" s="582">
        <v>5</v>
      </c>
      <c r="L60" s="582">
        <v>4</v>
      </c>
      <c r="M60" s="582">
        <v>5</v>
      </c>
      <c r="N60" s="582">
        <v>6</v>
      </c>
      <c r="O60" s="770">
        <f t="shared" si="3"/>
        <v>43</v>
      </c>
      <c r="P60" s="425">
        <f t="shared" si="0"/>
        <v>43</v>
      </c>
      <c r="Q60" s="507">
        <v>2</v>
      </c>
      <c r="R60" s="507">
        <v>2</v>
      </c>
      <c r="S60" s="507">
        <v>2</v>
      </c>
      <c r="T60" s="426"/>
      <c r="U60" s="426"/>
      <c r="V60" s="427">
        <v>9</v>
      </c>
    </row>
    <row r="61" spans="1:22" ht="15" x14ac:dyDescent="0.25">
      <c r="A61" s="409" t="s">
        <v>131</v>
      </c>
      <c r="B61" s="216">
        <v>42863</v>
      </c>
      <c r="C61" s="768">
        <v>5</v>
      </c>
      <c r="D61" s="768" t="str">
        <f t="shared" si="1"/>
        <v>O'Hare, Nathan5</v>
      </c>
      <c r="E61" s="768">
        <v>1</v>
      </c>
      <c r="F61" s="276">
        <v>4</v>
      </c>
      <c r="G61" s="276">
        <v>5</v>
      </c>
      <c r="H61" s="276">
        <v>4</v>
      </c>
      <c r="I61" s="276">
        <v>6</v>
      </c>
      <c r="J61" s="276">
        <v>5</v>
      </c>
      <c r="K61" s="276">
        <v>4</v>
      </c>
      <c r="L61" s="276">
        <v>4</v>
      </c>
      <c r="M61" s="276">
        <v>5</v>
      </c>
      <c r="N61" s="276">
        <v>6</v>
      </c>
      <c r="O61" s="768">
        <f t="shared" si="3"/>
        <v>43</v>
      </c>
      <c r="P61" s="162">
        <f t="shared" si="0"/>
        <v>43</v>
      </c>
      <c r="Q61" s="262">
        <v>2</v>
      </c>
      <c r="R61" s="262">
        <v>2</v>
      </c>
      <c r="S61" s="262">
        <v>2</v>
      </c>
      <c r="T61" s="70"/>
      <c r="U61" s="70"/>
      <c r="V61" s="71"/>
    </row>
    <row r="62" spans="1:22" ht="15" x14ac:dyDescent="0.25">
      <c r="A62" s="409" t="s">
        <v>41</v>
      </c>
      <c r="B62" s="216">
        <v>42863</v>
      </c>
      <c r="C62" s="768">
        <v>5</v>
      </c>
      <c r="D62" s="768" t="str">
        <f t="shared" si="1"/>
        <v>Trachsel, Steve5</v>
      </c>
      <c r="E62" s="768">
        <v>1</v>
      </c>
      <c r="F62" s="276">
        <v>4</v>
      </c>
      <c r="G62" s="276">
        <v>5</v>
      </c>
      <c r="H62" s="276">
        <v>3</v>
      </c>
      <c r="I62" s="276">
        <v>6</v>
      </c>
      <c r="J62" s="276">
        <v>3</v>
      </c>
      <c r="K62" s="276">
        <v>5</v>
      </c>
      <c r="L62" s="276">
        <v>5</v>
      </c>
      <c r="M62" s="276">
        <v>4</v>
      </c>
      <c r="N62" s="276">
        <v>6</v>
      </c>
      <c r="O62" s="768">
        <f t="shared" si="3"/>
        <v>41</v>
      </c>
      <c r="P62" s="162">
        <f t="shared" si="0"/>
        <v>41</v>
      </c>
      <c r="Q62" s="262">
        <v>2</v>
      </c>
      <c r="R62" s="262">
        <v>2</v>
      </c>
      <c r="S62" s="262">
        <v>2</v>
      </c>
      <c r="T62" s="70"/>
      <c r="U62" s="70">
        <v>11</v>
      </c>
      <c r="V62" s="71">
        <v>13</v>
      </c>
    </row>
    <row r="63" spans="1:22" ht="15" x14ac:dyDescent="0.25">
      <c r="A63" s="409" t="s">
        <v>507</v>
      </c>
      <c r="B63" s="216">
        <v>42863</v>
      </c>
      <c r="C63" s="768">
        <v>5</v>
      </c>
      <c r="D63" s="768" t="str">
        <f t="shared" si="1"/>
        <v>Lotter, Shawn5</v>
      </c>
      <c r="E63" s="768">
        <v>1</v>
      </c>
      <c r="F63" s="276">
        <v>7</v>
      </c>
      <c r="G63" s="276">
        <v>5</v>
      </c>
      <c r="H63" s="276">
        <v>5</v>
      </c>
      <c r="I63" s="276">
        <v>7</v>
      </c>
      <c r="J63" s="276">
        <v>5</v>
      </c>
      <c r="K63" s="276">
        <v>4</v>
      </c>
      <c r="L63" s="276">
        <v>4</v>
      </c>
      <c r="M63" s="276">
        <v>7</v>
      </c>
      <c r="N63" s="276">
        <v>8</v>
      </c>
      <c r="O63" s="768">
        <f t="shared" si="3"/>
        <v>52</v>
      </c>
      <c r="P63" s="162">
        <f t="shared" si="0"/>
        <v>52</v>
      </c>
      <c r="Q63" s="262">
        <v>2</v>
      </c>
      <c r="R63" s="262">
        <v>2</v>
      </c>
      <c r="S63" s="262">
        <v>2</v>
      </c>
      <c r="T63" s="70"/>
      <c r="U63" s="70"/>
      <c r="V63" s="71"/>
    </row>
    <row r="64" spans="1:22" ht="15" x14ac:dyDescent="0.25">
      <c r="A64" s="594" t="s">
        <v>512</v>
      </c>
      <c r="B64" s="216">
        <v>42863</v>
      </c>
      <c r="C64" s="768">
        <v>5</v>
      </c>
      <c r="D64" s="768" t="str">
        <f t="shared" si="1"/>
        <v>Chilson, Jerry5</v>
      </c>
      <c r="E64" s="768">
        <v>2</v>
      </c>
      <c r="F64" s="276">
        <v>5</v>
      </c>
      <c r="G64" s="276">
        <v>4</v>
      </c>
      <c r="H64" s="276">
        <v>5</v>
      </c>
      <c r="I64" s="276">
        <v>6</v>
      </c>
      <c r="J64" s="276">
        <v>6</v>
      </c>
      <c r="K64" s="276">
        <v>5</v>
      </c>
      <c r="L64" s="276">
        <v>5</v>
      </c>
      <c r="M64" s="276">
        <v>5</v>
      </c>
      <c r="N64" s="276">
        <v>6</v>
      </c>
      <c r="O64" s="768">
        <f t="shared" si="3"/>
        <v>47</v>
      </c>
      <c r="P64" s="162">
        <f t="shared" si="0"/>
        <v>47</v>
      </c>
      <c r="Q64" s="262">
        <v>2</v>
      </c>
      <c r="R64" s="262">
        <v>2</v>
      </c>
      <c r="S64" s="262">
        <v>2</v>
      </c>
      <c r="T64" s="70"/>
      <c r="U64" s="70"/>
      <c r="V64" s="71"/>
    </row>
    <row r="65" spans="1:23" ht="15" x14ac:dyDescent="0.25">
      <c r="A65" s="409" t="s">
        <v>35</v>
      </c>
      <c r="B65" s="216">
        <v>42863</v>
      </c>
      <c r="C65" s="768">
        <v>5</v>
      </c>
      <c r="D65" s="768" t="str">
        <f t="shared" si="1"/>
        <v>Schaefer, Jack5</v>
      </c>
      <c r="E65" s="768">
        <v>2</v>
      </c>
      <c r="F65" s="276">
        <v>8</v>
      </c>
      <c r="G65" s="276">
        <v>6</v>
      </c>
      <c r="H65" s="276">
        <v>5</v>
      </c>
      <c r="I65" s="276">
        <v>5</v>
      </c>
      <c r="J65" s="276">
        <v>4</v>
      </c>
      <c r="K65" s="276">
        <v>5</v>
      </c>
      <c r="L65" s="276">
        <v>3</v>
      </c>
      <c r="M65" s="276">
        <v>7</v>
      </c>
      <c r="N65" s="276">
        <v>6</v>
      </c>
      <c r="O65" s="768">
        <f t="shared" si="3"/>
        <v>49</v>
      </c>
      <c r="P65" s="162">
        <f t="shared" si="0"/>
        <v>49</v>
      </c>
      <c r="Q65" s="262"/>
      <c r="R65" s="262"/>
      <c r="S65" s="262"/>
      <c r="T65" s="70"/>
      <c r="U65" s="70"/>
      <c r="V65" s="71"/>
    </row>
    <row r="66" spans="1:23" ht="15" x14ac:dyDescent="0.25">
      <c r="A66" s="409" t="s">
        <v>29</v>
      </c>
      <c r="B66" s="216">
        <v>42863</v>
      </c>
      <c r="C66" s="768">
        <v>5</v>
      </c>
      <c r="D66" s="768" t="str">
        <f t="shared" si="1"/>
        <v>Burke, David5</v>
      </c>
      <c r="E66" s="768">
        <v>2</v>
      </c>
      <c r="F66" s="276">
        <v>6</v>
      </c>
      <c r="G66" s="276">
        <v>7</v>
      </c>
      <c r="H66" s="276">
        <v>5</v>
      </c>
      <c r="I66" s="276">
        <v>6</v>
      </c>
      <c r="J66" s="276">
        <v>6</v>
      </c>
      <c r="K66" s="276">
        <v>5</v>
      </c>
      <c r="L66" s="276">
        <v>5</v>
      </c>
      <c r="M66" s="276">
        <v>7</v>
      </c>
      <c r="N66" s="276">
        <v>4</v>
      </c>
      <c r="O66" s="768">
        <f t="shared" si="3"/>
        <v>51</v>
      </c>
      <c r="P66" s="162">
        <f t="shared" ref="P66:P129" si="4">IF(F66&gt;$F$292*2,$F$292*2,F66) + IF(G66&gt;$G$292*2,$G$292*2,G66) + IF(H66&gt;$H$292*2,$H$292*2,H66) + IF(I66&gt;$I$292*2,$I$292*2,I66) + IF(J66&gt;$J$292*2,$J$292*2,J66) + IF(K66&gt;$K$292*2,$K$292*2,K66) + IF(L66&gt;$L$292*2,$L$292*2,L66) + IF(M66&gt;$M$292*2,$M$292*2,M66) + IF(N66&gt;$N$292*2,$N$292*2,N66)</f>
        <v>51</v>
      </c>
      <c r="Q66" s="262">
        <v>2</v>
      </c>
      <c r="R66" s="262">
        <v>2</v>
      </c>
      <c r="S66" s="262">
        <v>2</v>
      </c>
      <c r="T66" s="70">
        <v>5.5</v>
      </c>
      <c r="U66" s="70"/>
      <c r="V66" s="71"/>
    </row>
    <row r="67" spans="1:23" ht="15" x14ac:dyDescent="0.25">
      <c r="A67" s="409" t="s">
        <v>38</v>
      </c>
      <c r="B67" s="216">
        <v>42863</v>
      </c>
      <c r="C67" s="768">
        <v>5</v>
      </c>
      <c r="D67" s="768" t="str">
        <f t="shared" ref="D67:D130" si="5">A67&amp;C67</f>
        <v>Trachsel, Brian5</v>
      </c>
      <c r="E67" s="768">
        <v>2</v>
      </c>
      <c r="F67" s="276">
        <v>6</v>
      </c>
      <c r="G67" s="276">
        <v>5</v>
      </c>
      <c r="H67" s="276">
        <v>3</v>
      </c>
      <c r="I67" s="276">
        <v>7</v>
      </c>
      <c r="J67" s="276">
        <v>5</v>
      </c>
      <c r="K67" s="276">
        <v>6</v>
      </c>
      <c r="L67" s="276">
        <v>5</v>
      </c>
      <c r="M67" s="276">
        <v>6</v>
      </c>
      <c r="N67" s="276">
        <v>7</v>
      </c>
      <c r="O67" s="768">
        <f t="shared" si="3"/>
        <v>50</v>
      </c>
      <c r="P67" s="162">
        <f t="shared" si="4"/>
        <v>50</v>
      </c>
      <c r="Q67" s="262"/>
      <c r="R67" s="262"/>
      <c r="S67" s="262"/>
      <c r="T67" s="70"/>
      <c r="U67" s="70"/>
      <c r="V67" s="71"/>
    </row>
    <row r="68" spans="1:23" ht="15" x14ac:dyDescent="0.25">
      <c r="A68" s="409" t="s">
        <v>511</v>
      </c>
      <c r="B68" s="216">
        <v>42863</v>
      </c>
      <c r="C68" s="768">
        <v>5</v>
      </c>
      <c r="D68" s="768" t="str">
        <f t="shared" si="5"/>
        <v>Demick, Chris5</v>
      </c>
      <c r="E68" s="768">
        <v>3</v>
      </c>
      <c r="F68" s="276">
        <v>6</v>
      </c>
      <c r="G68" s="276">
        <v>4</v>
      </c>
      <c r="H68" s="276">
        <v>6</v>
      </c>
      <c r="I68" s="276">
        <v>6</v>
      </c>
      <c r="J68" s="276">
        <v>4</v>
      </c>
      <c r="K68" s="276">
        <v>6</v>
      </c>
      <c r="L68" s="276">
        <v>4</v>
      </c>
      <c r="M68" s="276">
        <v>6</v>
      </c>
      <c r="N68" s="276">
        <v>7</v>
      </c>
      <c r="O68" s="768">
        <f t="shared" si="3"/>
        <v>49</v>
      </c>
      <c r="P68" s="162">
        <f t="shared" si="4"/>
        <v>49</v>
      </c>
      <c r="Q68" s="262">
        <v>2</v>
      </c>
      <c r="R68" s="70">
        <v>2</v>
      </c>
      <c r="S68" s="70">
        <v>2</v>
      </c>
      <c r="T68" s="70"/>
      <c r="U68" s="70"/>
      <c r="V68" s="71"/>
    </row>
    <row r="69" spans="1:23" ht="15" x14ac:dyDescent="0.25">
      <c r="A69" s="409" t="s">
        <v>129</v>
      </c>
      <c r="B69" s="216">
        <v>42863</v>
      </c>
      <c r="C69" s="768">
        <v>5</v>
      </c>
      <c r="D69" s="768" t="str">
        <f t="shared" si="5"/>
        <v>Horst, Dale5</v>
      </c>
      <c r="E69" s="768">
        <v>3</v>
      </c>
      <c r="F69" s="276">
        <v>6</v>
      </c>
      <c r="G69" s="276">
        <v>4</v>
      </c>
      <c r="H69" s="276">
        <v>3</v>
      </c>
      <c r="I69" s="276">
        <v>6</v>
      </c>
      <c r="J69" s="276">
        <v>6</v>
      </c>
      <c r="K69" s="276">
        <v>5</v>
      </c>
      <c r="L69" s="276">
        <v>4</v>
      </c>
      <c r="M69" s="276">
        <v>6</v>
      </c>
      <c r="N69" s="276">
        <v>7</v>
      </c>
      <c r="O69" s="768">
        <f t="shared" si="3"/>
        <v>47</v>
      </c>
      <c r="P69" s="162">
        <f t="shared" si="4"/>
        <v>47</v>
      </c>
      <c r="Q69" s="262">
        <v>2</v>
      </c>
      <c r="R69" s="70">
        <v>2</v>
      </c>
      <c r="S69" s="70">
        <v>2</v>
      </c>
      <c r="T69" s="70"/>
      <c r="U69" s="70"/>
      <c r="V69" s="71"/>
    </row>
    <row r="70" spans="1:23" ht="15" x14ac:dyDescent="0.25">
      <c r="A70" s="409" t="s">
        <v>503</v>
      </c>
      <c r="B70" s="216">
        <v>42863</v>
      </c>
      <c r="C70" s="768">
        <v>5</v>
      </c>
      <c r="D70" s="768" t="str">
        <f t="shared" si="5"/>
        <v>Burke, Dan5</v>
      </c>
      <c r="E70" s="768">
        <v>3</v>
      </c>
      <c r="F70" s="276">
        <v>7</v>
      </c>
      <c r="G70" s="276">
        <v>8</v>
      </c>
      <c r="H70" s="276">
        <v>5</v>
      </c>
      <c r="I70" s="276">
        <v>10</v>
      </c>
      <c r="J70" s="276">
        <v>8</v>
      </c>
      <c r="K70" s="276">
        <v>7</v>
      </c>
      <c r="L70" s="276">
        <v>5</v>
      </c>
      <c r="M70" s="276">
        <v>7</v>
      </c>
      <c r="N70" s="276">
        <v>10</v>
      </c>
      <c r="O70" s="768">
        <f t="shared" si="3"/>
        <v>67</v>
      </c>
      <c r="P70" s="162">
        <f t="shared" si="4"/>
        <v>65</v>
      </c>
      <c r="Q70" s="262"/>
      <c r="R70" s="70"/>
      <c r="S70" s="70"/>
      <c r="T70" s="70"/>
      <c r="U70" s="70"/>
      <c r="V70" s="71"/>
    </row>
    <row r="71" spans="1:23" ht="15" x14ac:dyDescent="0.25">
      <c r="A71" s="409" t="s">
        <v>40</v>
      </c>
      <c r="B71" s="216">
        <v>42863</v>
      </c>
      <c r="C71" s="768">
        <v>5</v>
      </c>
      <c r="D71" s="768" t="str">
        <f t="shared" si="5"/>
        <v>Trachsel, Mike5</v>
      </c>
      <c r="E71" s="768">
        <v>4</v>
      </c>
      <c r="F71" s="276">
        <v>6</v>
      </c>
      <c r="G71" s="276">
        <v>5</v>
      </c>
      <c r="H71" s="276">
        <v>5</v>
      </c>
      <c r="I71" s="276">
        <v>6</v>
      </c>
      <c r="J71" s="276">
        <v>6</v>
      </c>
      <c r="K71" s="276">
        <v>5</v>
      </c>
      <c r="L71" s="276">
        <v>4</v>
      </c>
      <c r="M71" s="276">
        <v>6</v>
      </c>
      <c r="N71" s="276">
        <v>5</v>
      </c>
      <c r="O71" s="768">
        <f t="shared" si="3"/>
        <v>48</v>
      </c>
      <c r="P71" s="162">
        <f t="shared" si="4"/>
        <v>48</v>
      </c>
      <c r="Q71" s="262">
        <v>2</v>
      </c>
      <c r="R71" s="262">
        <v>2</v>
      </c>
      <c r="S71" s="262">
        <v>2</v>
      </c>
      <c r="T71" s="70"/>
      <c r="U71" s="70"/>
      <c r="V71" s="71"/>
    </row>
    <row r="72" spans="1:23" ht="15" x14ac:dyDescent="0.25">
      <c r="A72" s="409" t="s">
        <v>521</v>
      </c>
      <c r="B72" s="216">
        <v>42863</v>
      </c>
      <c r="C72" s="768">
        <v>5</v>
      </c>
      <c r="D72" s="768" t="str">
        <f t="shared" si="5"/>
        <v>Whitefoot, Jerry5</v>
      </c>
      <c r="E72" s="768">
        <v>4</v>
      </c>
      <c r="F72" s="276">
        <v>6</v>
      </c>
      <c r="G72" s="276">
        <v>6</v>
      </c>
      <c r="H72" s="276">
        <v>4</v>
      </c>
      <c r="I72" s="276">
        <v>7</v>
      </c>
      <c r="J72" s="276">
        <v>5</v>
      </c>
      <c r="K72" s="276">
        <v>5</v>
      </c>
      <c r="L72" s="276">
        <v>4</v>
      </c>
      <c r="M72" s="276">
        <v>7</v>
      </c>
      <c r="N72" s="276">
        <v>7</v>
      </c>
      <c r="O72" s="768">
        <f t="shared" si="3"/>
        <v>51</v>
      </c>
      <c r="P72" s="162">
        <f t="shared" si="4"/>
        <v>51</v>
      </c>
      <c r="Q72" s="262">
        <v>2</v>
      </c>
      <c r="R72" s="262">
        <v>2</v>
      </c>
      <c r="S72" s="262">
        <v>2</v>
      </c>
      <c r="T72" s="70"/>
      <c r="U72" s="70"/>
      <c r="V72" s="71"/>
    </row>
    <row r="73" spans="1:23" ht="15" x14ac:dyDescent="0.25">
      <c r="A73" s="409" t="s">
        <v>39</v>
      </c>
      <c r="B73" s="216">
        <v>42863</v>
      </c>
      <c r="C73" s="768">
        <v>5</v>
      </c>
      <c r="D73" s="768" t="str">
        <f t="shared" si="5"/>
        <v>Trachsel, Jay5</v>
      </c>
      <c r="E73" s="768">
        <v>4</v>
      </c>
      <c r="F73" s="276">
        <v>7</v>
      </c>
      <c r="G73" s="276">
        <v>5</v>
      </c>
      <c r="H73" s="276">
        <v>4</v>
      </c>
      <c r="I73" s="276">
        <v>5</v>
      </c>
      <c r="J73" s="276">
        <v>4</v>
      </c>
      <c r="K73" s="276">
        <v>7</v>
      </c>
      <c r="L73" s="276">
        <v>4</v>
      </c>
      <c r="M73" s="276">
        <v>6</v>
      </c>
      <c r="N73" s="276">
        <v>5</v>
      </c>
      <c r="O73" s="768">
        <f t="shared" si="3"/>
        <v>47</v>
      </c>
      <c r="P73" s="162">
        <f t="shared" si="4"/>
        <v>47</v>
      </c>
      <c r="Q73" s="262">
        <v>2</v>
      </c>
      <c r="R73" s="70">
        <v>2</v>
      </c>
      <c r="S73" s="70">
        <v>2</v>
      </c>
      <c r="T73" s="70">
        <v>5.5</v>
      </c>
      <c r="U73" s="70"/>
      <c r="V73" s="71"/>
    </row>
    <row r="74" spans="1:23" ht="15.75" thickBot="1" x14ac:dyDescent="0.3">
      <c r="A74" s="620" t="s">
        <v>57</v>
      </c>
      <c r="B74" s="335">
        <v>42863</v>
      </c>
      <c r="C74" s="336">
        <v>5</v>
      </c>
      <c r="D74" s="336" t="str">
        <f t="shared" si="5"/>
        <v>Hoffman, George5</v>
      </c>
      <c r="E74" s="336">
        <v>0</v>
      </c>
      <c r="F74" s="337">
        <v>5</v>
      </c>
      <c r="G74" s="337">
        <v>4</v>
      </c>
      <c r="H74" s="337">
        <v>4</v>
      </c>
      <c r="I74" s="337">
        <v>6</v>
      </c>
      <c r="J74" s="337">
        <v>4</v>
      </c>
      <c r="K74" s="337">
        <v>4</v>
      </c>
      <c r="L74" s="337">
        <v>4</v>
      </c>
      <c r="M74" s="337">
        <v>6</v>
      </c>
      <c r="N74" s="337">
        <v>6</v>
      </c>
      <c r="O74" s="336">
        <f t="shared" si="3"/>
        <v>43</v>
      </c>
      <c r="P74" s="338">
        <f t="shared" si="4"/>
        <v>43</v>
      </c>
      <c r="Q74" s="339"/>
      <c r="R74" s="340"/>
      <c r="S74" s="340"/>
      <c r="T74" s="340"/>
      <c r="U74" s="340"/>
      <c r="V74" s="341"/>
    </row>
    <row r="75" spans="1:23" ht="15" x14ac:dyDescent="0.25">
      <c r="A75" s="430" t="s">
        <v>30</v>
      </c>
      <c r="B75" s="581">
        <v>42870</v>
      </c>
      <c r="C75" s="770">
        <v>6</v>
      </c>
      <c r="D75" s="770" t="str">
        <f t="shared" si="5"/>
        <v>Cashman, Cal6</v>
      </c>
      <c r="E75" s="770">
        <v>1</v>
      </c>
      <c r="F75" s="582">
        <v>6</v>
      </c>
      <c r="G75" s="582">
        <v>6</v>
      </c>
      <c r="H75" s="582">
        <v>5</v>
      </c>
      <c r="I75" s="582">
        <v>5</v>
      </c>
      <c r="J75" s="582">
        <v>5</v>
      </c>
      <c r="K75" s="582">
        <v>6</v>
      </c>
      <c r="L75" s="582">
        <v>4</v>
      </c>
      <c r="M75" s="582">
        <v>6</v>
      </c>
      <c r="N75" s="582">
        <v>7</v>
      </c>
      <c r="O75" s="770">
        <f t="shared" si="3"/>
        <v>50</v>
      </c>
      <c r="P75" s="425">
        <f t="shared" si="4"/>
        <v>50</v>
      </c>
      <c r="Q75" s="426"/>
      <c r="R75" s="426"/>
      <c r="S75" s="426"/>
      <c r="T75" s="426"/>
      <c r="U75" s="426"/>
      <c r="V75" s="427"/>
      <c r="W75" s="623"/>
    </row>
    <row r="76" spans="1:23" ht="15" x14ac:dyDescent="0.25">
      <c r="A76" s="409" t="s">
        <v>29</v>
      </c>
      <c r="B76" s="216">
        <v>42870</v>
      </c>
      <c r="C76" s="768">
        <v>6</v>
      </c>
      <c r="D76" s="768" t="str">
        <f t="shared" si="5"/>
        <v>Burke, David6</v>
      </c>
      <c r="E76" s="768">
        <v>1</v>
      </c>
      <c r="F76" s="276">
        <v>6</v>
      </c>
      <c r="G76" s="276">
        <v>5</v>
      </c>
      <c r="H76" s="276">
        <v>4</v>
      </c>
      <c r="I76" s="276">
        <v>5</v>
      </c>
      <c r="J76" s="276">
        <v>3</v>
      </c>
      <c r="K76" s="276">
        <v>4</v>
      </c>
      <c r="L76" s="276">
        <v>5</v>
      </c>
      <c r="M76" s="276">
        <v>6</v>
      </c>
      <c r="N76" s="276">
        <v>6</v>
      </c>
      <c r="O76" s="768">
        <f t="shared" ref="O76:O286" si="6">SUM(F76:N76)</f>
        <v>44</v>
      </c>
      <c r="P76" s="162">
        <f t="shared" si="4"/>
        <v>44</v>
      </c>
      <c r="Q76" s="70">
        <v>2</v>
      </c>
      <c r="R76" s="70">
        <v>2</v>
      </c>
      <c r="S76" s="70">
        <v>2</v>
      </c>
      <c r="T76" s="70"/>
      <c r="U76" s="70"/>
      <c r="V76" s="71"/>
      <c r="W76" s="623"/>
    </row>
    <row r="77" spans="1:23" ht="15" x14ac:dyDescent="0.25">
      <c r="A77" s="409" t="s">
        <v>503</v>
      </c>
      <c r="B77" s="216">
        <v>42870</v>
      </c>
      <c r="C77" s="768">
        <v>6</v>
      </c>
      <c r="D77" s="768" t="str">
        <f t="shared" si="5"/>
        <v>Burke, Dan6</v>
      </c>
      <c r="E77" s="768">
        <v>1</v>
      </c>
      <c r="F77" s="276">
        <v>6</v>
      </c>
      <c r="G77" s="276">
        <v>4</v>
      </c>
      <c r="H77" s="276">
        <v>3</v>
      </c>
      <c r="I77" s="276">
        <v>7</v>
      </c>
      <c r="J77" s="276">
        <v>9</v>
      </c>
      <c r="K77" s="276">
        <v>10</v>
      </c>
      <c r="L77" s="276">
        <v>6</v>
      </c>
      <c r="M77" s="276">
        <v>6</v>
      </c>
      <c r="N77" s="276">
        <v>10</v>
      </c>
      <c r="O77" s="768">
        <f t="shared" si="6"/>
        <v>61</v>
      </c>
      <c r="P77" s="162">
        <f t="shared" si="4"/>
        <v>58</v>
      </c>
      <c r="Q77" s="70"/>
      <c r="R77" s="70"/>
      <c r="S77" s="70"/>
      <c r="T77" s="70"/>
      <c r="U77" s="70"/>
      <c r="V77" s="71"/>
      <c r="W77" s="623"/>
    </row>
    <row r="78" spans="1:23" ht="15" x14ac:dyDescent="0.25">
      <c r="A78" s="409" t="s">
        <v>47</v>
      </c>
      <c r="B78" s="216">
        <v>42870</v>
      </c>
      <c r="C78" s="768">
        <v>6</v>
      </c>
      <c r="D78" s="768" t="str">
        <f t="shared" si="5"/>
        <v>Trachsel, Jeff6</v>
      </c>
      <c r="E78" s="768">
        <v>1</v>
      </c>
      <c r="F78" s="276">
        <v>6</v>
      </c>
      <c r="G78" s="276">
        <v>4</v>
      </c>
      <c r="H78" s="276">
        <v>4</v>
      </c>
      <c r="I78" s="276">
        <v>5</v>
      </c>
      <c r="J78" s="276">
        <v>3</v>
      </c>
      <c r="K78" s="276">
        <v>5</v>
      </c>
      <c r="L78" s="276">
        <v>3</v>
      </c>
      <c r="M78" s="276">
        <v>5</v>
      </c>
      <c r="N78" s="276">
        <v>6</v>
      </c>
      <c r="O78" s="768">
        <f t="shared" si="6"/>
        <v>41</v>
      </c>
      <c r="P78" s="162">
        <f t="shared" si="4"/>
        <v>41</v>
      </c>
      <c r="Q78" s="70">
        <v>2</v>
      </c>
      <c r="R78" s="70">
        <v>2</v>
      </c>
      <c r="S78" s="70">
        <v>2</v>
      </c>
      <c r="T78" s="70"/>
      <c r="U78" s="70"/>
      <c r="V78" s="71"/>
      <c r="W78" s="623"/>
    </row>
    <row r="79" spans="1:23" ht="15" x14ac:dyDescent="0.25">
      <c r="A79" s="409" t="s">
        <v>512</v>
      </c>
      <c r="B79" s="216">
        <v>42870</v>
      </c>
      <c r="C79" s="768">
        <v>6</v>
      </c>
      <c r="D79" s="768" t="str">
        <f t="shared" si="5"/>
        <v>Chilson, Jerry6</v>
      </c>
      <c r="E79" s="768">
        <v>2</v>
      </c>
      <c r="F79" s="276">
        <v>6</v>
      </c>
      <c r="G79" s="276">
        <v>5</v>
      </c>
      <c r="H79" s="276">
        <v>4</v>
      </c>
      <c r="I79" s="276">
        <v>7</v>
      </c>
      <c r="J79" s="276">
        <v>5</v>
      </c>
      <c r="K79" s="276">
        <v>6</v>
      </c>
      <c r="L79" s="276">
        <v>3</v>
      </c>
      <c r="M79" s="276">
        <v>6</v>
      </c>
      <c r="N79" s="276">
        <v>7</v>
      </c>
      <c r="O79" s="768">
        <f t="shared" si="6"/>
        <v>49</v>
      </c>
      <c r="P79" s="162">
        <f t="shared" si="4"/>
        <v>49</v>
      </c>
      <c r="Q79" s="70">
        <v>2</v>
      </c>
      <c r="R79" s="70">
        <v>2</v>
      </c>
      <c r="S79" s="70">
        <v>2</v>
      </c>
      <c r="T79" s="70"/>
      <c r="U79" s="70"/>
      <c r="V79" s="71"/>
      <c r="W79" s="623"/>
    </row>
    <row r="80" spans="1:23" ht="15" x14ac:dyDescent="0.25">
      <c r="A80" s="409" t="s">
        <v>521</v>
      </c>
      <c r="B80" s="216">
        <v>42870</v>
      </c>
      <c r="C80" s="768">
        <v>6</v>
      </c>
      <c r="D80" s="768" t="str">
        <f t="shared" si="5"/>
        <v>Whitefoot, Jerry6</v>
      </c>
      <c r="E80" s="768">
        <v>2</v>
      </c>
      <c r="F80" s="276">
        <v>6</v>
      </c>
      <c r="G80" s="276">
        <v>5</v>
      </c>
      <c r="H80" s="276">
        <v>4</v>
      </c>
      <c r="I80" s="276">
        <v>7</v>
      </c>
      <c r="J80" s="276">
        <v>6</v>
      </c>
      <c r="K80" s="276">
        <v>7</v>
      </c>
      <c r="L80" s="276">
        <v>4</v>
      </c>
      <c r="M80" s="276">
        <v>5</v>
      </c>
      <c r="N80" s="276">
        <v>8</v>
      </c>
      <c r="O80" s="768">
        <f t="shared" si="6"/>
        <v>52</v>
      </c>
      <c r="P80" s="162">
        <f t="shared" si="4"/>
        <v>52</v>
      </c>
      <c r="Q80" s="70">
        <v>2</v>
      </c>
      <c r="R80" s="70">
        <v>2</v>
      </c>
      <c r="S80" s="70">
        <v>2</v>
      </c>
      <c r="T80" s="70"/>
      <c r="U80" s="70"/>
      <c r="V80" s="71"/>
      <c r="W80" s="623"/>
    </row>
    <row r="81" spans="1:23" ht="15" x14ac:dyDescent="0.25">
      <c r="A81" s="409" t="s">
        <v>129</v>
      </c>
      <c r="B81" s="216">
        <v>42870</v>
      </c>
      <c r="C81" s="768">
        <v>6</v>
      </c>
      <c r="D81" s="768" t="str">
        <f t="shared" si="5"/>
        <v>Horst, Dale6</v>
      </c>
      <c r="E81" s="768">
        <v>2</v>
      </c>
      <c r="F81" s="276">
        <v>5</v>
      </c>
      <c r="G81" s="276">
        <v>6</v>
      </c>
      <c r="H81" s="276">
        <v>4</v>
      </c>
      <c r="I81" s="276">
        <v>5</v>
      </c>
      <c r="J81" s="276">
        <v>6</v>
      </c>
      <c r="K81" s="276">
        <v>6</v>
      </c>
      <c r="L81" s="276">
        <v>4</v>
      </c>
      <c r="M81" s="276">
        <v>4</v>
      </c>
      <c r="N81" s="276">
        <v>7</v>
      </c>
      <c r="O81" s="768">
        <f t="shared" si="6"/>
        <v>47</v>
      </c>
      <c r="P81" s="162">
        <f t="shared" si="4"/>
        <v>47</v>
      </c>
      <c r="Q81" s="70">
        <v>2</v>
      </c>
      <c r="R81" s="70">
        <v>2</v>
      </c>
      <c r="S81" s="70">
        <v>2</v>
      </c>
      <c r="T81" s="70"/>
      <c r="U81" s="70"/>
      <c r="V81" s="71"/>
      <c r="W81" s="623"/>
    </row>
    <row r="82" spans="1:23" ht="15" x14ac:dyDescent="0.25">
      <c r="A82" s="409" t="s">
        <v>511</v>
      </c>
      <c r="B82" s="216">
        <v>42870</v>
      </c>
      <c r="C82" s="768">
        <v>6</v>
      </c>
      <c r="D82" s="768" t="str">
        <f t="shared" si="5"/>
        <v>Demick, Chris6</v>
      </c>
      <c r="E82" s="768">
        <v>2</v>
      </c>
      <c r="F82" s="276">
        <v>4</v>
      </c>
      <c r="G82" s="276">
        <v>5</v>
      </c>
      <c r="H82" s="276">
        <v>5</v>
      </c>
      <c r="I82" s="276">
        <v>5</v>
      </c>
      <c r="J82" s="276">
        <v>3</v>
      </c>
      <c r="K82" s="276">
        <v>5</v>
      </c>
      <c r="L82" s="276">
        <v>3</v>
      </c>
      <c r="M82" s="276">
        <v>6</v>
      </c>
      <c r="N82" s="276">
        <v>5</v>
      </c>
      <c r="O82" s="768">
        <f t="shared" si="6"/>
        <v>41</v>
      </c>
      <c r="P82" s="162">
        <f t="shared" si="4"/>
        <v>41</v>
      </c>
      <c r="Q82" s="70">
        <v>2</v>
      </c>
      <c r="R82" s="70">
        <v>2</v>
      </c>
      <c r="S82" s="70">
        <v>2</v>
      </c>
      <c r="T82" s="70">
        <v>4.8</v>
      </c>
      <c r="U82" s="70"/>
      <c r="V82" s="71"/>
      <c r="W82" s="623"/>
    </row>
    <row r="83" spans="1:23" ht="15" x14ac:dyDescent="0.25">
      <c r="A83" s="409" t="s">
        <v>507</v>
      </c>
      <c r="B83" s="216">
        <v>42870</v>
      </c>
      <c r="C83" s="768">
        <v>6</v>
      </c>
      <c r="D83" s="768" t="str">
        <f t="shared" si="5"/>
        <v>Lotter, Shawn6</v>
      </c>
      <c r="E83" s="768">
        <v>3</v>
      </c>
      <c r="F83" s="276">
        <v>5</v>
      </c>
      <c r="G83" s="276">
        <v>6</v>
      </c>
      <c r="H83" s="276">
        <v>4</v>
      </c>
      <c r="I83" s="276">
        <v>7</v>
      </c>
      <c r="J83" s="276">
        <v>6</v>
      </c>
      <c r="K83" s="276">
        <v>4</v>
      </c>
      <c r="L83" s="276">
        <v>4</v>
      </c>
      <c r="M83" s="276">
        <v>5</v>
      </c>
      <c r="N83" s="276">
        <v>6</v>
      </c>
      <c r="O83" s="768">
        <f t="shared" si="6"/>
        <v>47</v>
      </c>
      <c r="P83" s="162">
        <f t="shared" si="4"/>
        <v>47</v>
      </c>
      <c r="Q83" s="70">
        <v>2</v>
      </c>
      <c r="R83" s="70">
        <v>2</v>
      </c>
      <c r="S83" s="70">
        <v>2</v>
      </c>
      <c r="T83" s="70"/>
      <c r="U83" s="70"/>
      <c r="V83" s="71"/>
      <c r="W83" s="623"/>
    </row>
    <row r="84" spans="1:23" ht="15" x14ac:dyDescent="0.25">
      <c r="A84" s="409" t="s">
        <v>41</v>
      </c>
      <c r="B84" s="216">
        <v>42870</v>
      </c>
      <c r="C84" s="768">
        <v>6</v>
      </c>
      <c r="D84" s="768" t="str">
        <f t="shared" si="5"/>
        <v>Trachsel, Steve6</v>
      </c>
      <c r="E84" s="768">
        <v>3</v>
      </c>
      <c r="F84" s="276">
        <v>5</v>
      </c>
      <c r="G84" s="276">
        <v>4</v>
      </c>
      <c r="H84" s="276">
        <v>3</v>
      </c>
      <c r="I84" s="276">
        <v>5</v>
      </c>
      <c r="J84" s="276">
        <v>4</v>
      </c>
      <c r="K84" s="276">
        <v>4</v>
      </c>
      <c r="L84" s="276">
        <v>3</v>
      </c>
      <c r="M84" s="276">
        <v>6</v>
      </c>
      <c r="N84" s="276">
        <v>5</v>
      </c>
      <c r="O84" s="768">
        <f t="shared" si="6"/>
        <v>39</v>
      </c>
      <c r="P84" s="162">
        <f t="shared" si="4"/>
        <v>39</v>
      </c>
      <c r="Q84" s="70">
        <v>2</v>
      </c>
      <c r="R84" s="70">
        <v>2</v>
      </c>
      <c r="S84" s="70">
        <v>2</v>
      </c>
      <c r="T84" s="70">
        <v>4.8</v>
      </c>
      <c r="U84" s="70"/>
      <c r="V84" s="71">
        <v>10</v>
      </c>
      <c r="W84" s="623"/>
    </row>
    <row r="85" spans="1:23" ht="15" x14ac:dyDescent="0.25">
      <c r="A85" s="409" t="s">
        <v>39</v>
      </c>
      <c r="B85" s="216">
        <v>42870</v>
      </c>
      <c r="C85" s="768">
        <v>6</v>
      </c>
      <c r="D85" s="768" t="str">
        <f t="shared" si="5"/>
        <v>Trachsel, Jay6</v>
      </c>
      <c r="E85" s="768">
        <v>3</v>
      </c>
      <c r="F85" s="276">
        <v>5</v>
      </c>
      <c r="G85" s="276">
        <v>4</v>
      </c>
      <c r="H85" s="276">
        <v>4</v>
      </c>
      <c r="I85" s="276">
        <v>7</v>
      </c>
      <c r="J85" s="276">
        <v>6</v>
      </c>
      <c r="K85" s="276">
        <v>5</v>
      </c>
      <c r="L85" s="276">
        <v>4</v>
      </c>
      <c r="M85" s="276">
        <v>6</v>
      </c>
      <c r="N85" s="276">
        <v>5</v>
      </c>
      <c r="O85" s="768">
        <f t="shared" si="6"/>
        <v>46</v>
      </c>
      <c r="P85" s="162">
        <f t="shared" si="4"/>
        <v>46</v>
      </c>
      <c r="Q85" s="70">
        <v>2</v>
      </c>
      <c r="R85" s="70">
        <v>2</v>
      </c>
      <c r="S85" s="70">
        <v>2</v>
      </c>
      <c r="T85" s="70"/>
      <c r="U85" s="70"/>
      <c r="V85" s="71"/>
      <c r="W85" s="623"/>
    </row>
    <row r="86" spans="1:23" ht="15" x14ac:dyDescent="0.25">
      <c r="A86" s="409" t="s">
        <v>34</v>
      </c>
      <c r="B86" s="216">
        <v>42870</v>
      </c>
      <c r="C86" s="768">
        <v>6</v>
      </c>
      <c r="D86" s="768" t="str">
        <f t="shared" si="5"/>
        <v>Lewandowski, Mike6</v>
      </c>
      <c r="E86" s="768">
        <v>4</v>
      </c>
      <c r="F86" s="276">
        <v>5</v>
      </c>
      <c r="G86" s="276">
        <v>6</v>
      </c>
      <c r="H86" s="276">
        <v>6</v>
      </c>
      <c r="I86" s="276">
        <v>6</v>
      </c>
      <c r="J86" s="276">
        <v>5</v>
      </c>
      <c r="K86" s="276">
        <v>5</v>
      </c>
      <c r="L86" s="276">
        <v>5</v>
      </c>
      <c r="M86" s="276">
        <v>5</v>
      </c>
      <c r="N86" s="276">
        <v>6</v>
      </c>
      <c r="O86" s="768">
        <f t="shared" si="6"/>
        <v>49</v>
      </c>
      <c r="P86" s="162">
        <f t="shared" si="4"/>
        <v>49</v>
      </c>
      <c r="Q86" s="70">
        <v>2</v>
      </c>
      <c r="R86" s="70">
        <v>2</v>
      </c>
      <c r="S86" s="70">
        <v>2</v>
      </c>
      <c r="T86" s="70"/>
      <c r="U86" s="70"/>
      <c r="V86" s="71"/>
      <c r="W86" s="623"/>
    </row>
    <row r="87" spans="1:23" ht="15" x14ac:dyDescent="0.25">
      <c r="A87" s="409" t="s">
        <v>131</v>
      </c>
      <c r="B87" s="216">
        <v>42870</v>
      </c>
      <c r="C87" s="768">
        <v>6</v>
      </c>
      <c r="D87" s="768" t="str">
        <f t="shared" si="5"/>
        <v>O'Hare, Nathan6</v>
      </c>
      <c r="E87" s="768">
        <v>4</v>
      </c>
      <c r="F87" s="276">
        <v>5</v>
      </c>
      <c r="G87" s="276">
        <v>8</v>
      </c>
      <c r="H87" s="276">
        <v>5</v>
      </c>
      <c r="I87" s="276">
        <v>9</v>
      </c>
      <c r="J87" s="276">
        <v>5</v>
      </c>
      <c r="K87" s="276">
        <v>5</v>
      </c>
      <c r="L87" s="276">
        <v>4</v>
      </c>
      <c r="M87" s="276">
        <v>4</v>
      </c>
      <c r="N87" s="276">
        <v>6</v>
      </c>
      <c r="O87" s="768">
        <f t="shared" si="6"/>
        <v>51</v>
      </c>
      <c r="P87" s="162">
        <f t="shared" si="4"/>
        <v>50</v>
      </c>
      <c r="Q87" s="70">
        <v>2</v>
      </c>
      <c r="R87" s="70">
        <v>2</v>
      </c>
      <c r="S87" s="70">
        <v>2</v>
      </c>
      <c r="T87" s="70"/>
      <c r="U87" s="70"/>
      <c r="V87" s="71"/>
      <c r="W87" s="623"/>
    </row>
    <row r="88" spans="1:23" ht="15" x14ac:dyDescent="0.25">
      <c r="A88" s="409" t="s">
        <v>40</v>
      </c>
      <c r="B88" s="216">
        <v>42870</v>
      </c>
      <c r="C88" s="768">
        <v>6</v>
      </c>
      <c r="D88" s="768" t="str">
        <f t="shared" si="5"/>
        <v>Trachsel, Mike6</v>
      </c>
      <c r="E88" s="768">
        <v>4</v>
      </c>
      <c r="F88" s="276">
        <v>5</v>
      </c>
      <c r="G88" s="276">
        <v>3</v>
      </c>
      <c r="H88" s="276">
        <v>4</v>
      </c>
      <c r="I88" s="276">
        <v>4</v>
      </c>
      <c r="J88" s="276">
        <v>4</v>
      </c>
      <c r="K88" s="276">
        <v>4</v>
      </c>
      <c r="L88" s="276">
        <v>3</v>
      </c>
      <c r="M88" s="276">
        <v>5</v>
      </c>
      <c r="N88" s="276">
        <v>4</v>
      </c>
      <c r="O88" s="768">
        <f t="shared" si="6"/>
        <v>36</v>
      </c>
      <c r="P88" s="162">
        <f t="shared" si="4"/>
        <v>36</v>
      </c>
      <c r="Q88" s="70">
        <v>2</v>
      </c>
      <c r="R88" s="70">
        <v>2</v>
      </c>
      <c r="S88" s="70">
        <v>2</v>
      </c>
      <c r="T88" s="70">
        <f>4.8*3</f>
        <v>14.399999999999999</v>
      </c>
      <c r="U88" s="70">
        <v>23</v>
      </c>
      <c r="V88" s="71">
        <v>14</v>
      </c>
      <c r="W88" s="623"/>
    </row>
    <row r="89" spans="1:23" ht="15" x14ac:dyDescent="0.25">
      <c r="A89" s="409" t="s">
        <v>35</v>
      </c>
      <c r="B89" s="216">
        <v>42870</v>
      </c>
      <c r="C89" s="768">
        <v>6</v>
      </c>
      <c r="D89" s="768" t="str">
        <f t="shared" si="5"/>
        <v>Schaefer, Jack6</v>
      </c>
      <c r="E89" s="768">
        <v>0</v>
      </c>
      <c r="F89" s="276">
        <v>4</v>
      </c>
      <c r="G89" s="276">
        <v>4</v>
      </c>
      <c r="H89" s="276">
        <v>6</v>
      </c>
      <c r="I89" s="276">
        <v>5</v>
      </c>
      <c r="J89" s="276">
        <v>6</v>
      </c>
      <c r="K89" s="276">
        <v>4</v>
      </c>
      <c r="L89" s="276">
        <v>4</v>
      </c>
      <c r="M89" s="276">
        <v>5</v>
      </c>
      <c r="N89" s="276">
        <v>8</v>
      </c>
      <c r="O89" s="768">
        <f t="shared" si="6"/>
        <v>46</v>
      </c>
      <c r="P89" s="162">
        <f t="shared" si="4"/>
        <v>46</v>
      </c>
      <c r="Q89" s="70"/>
      <c r="R89" s="70"/>
      <c r="S89" s="70"/>
      <c r="T89" s="70"/>
      <c r="U89" s="70"/>
      <c r="V89" s="71"/>
      <c r="W89" s="623"/>
    </row>
    <row r="90" spans="1:23" ht="15" x14ac:dyDescent="0.25">
      <c r="A90" s="409" t="s">
        <v>38</v>
      </c>
      <c r="B90" s="216">
        <v>42870</v>
      </c>
      <c r="C90" s="768">
        <v>6</v>
      </c>
      <c r="D90" s="768" t="str">
        <f t="shared" si="5"/>
        <v>Trachsel, Brian6</v>
      </c>
      <c r="E90" s="768">
        <v>0</v>
      </c>
      <c r="F90" s="276">
        <v>5</v>
      </c>
      <c r="G90" s="276">
        <v>5</v>
      </c>
      <c r="H90" s="276">
        <v>5</v>
      </c>
      <c r="I90" s="276">
        <v>5</v>
      </c>
      <c r="J90" s="276">
        <v>6</v>
      </c>
      <c r="K90" s="276">
        <v>10</v>
      </c>
      <c r="L90" s="276">
        <v>4</v>
      </c>
      <c r="M90" s="276">
        <v>6</v>
      </c>
      <c r="N90" s="276">
        <v>6</v>
      </c>
      <c r="O90" s="768">
        <f t="shared" si="6"/>
        <v>52</v>
      </c>
      <c r="P90" s="162">
        <f t="shared" si="4"/>
        <v>50</v>
      </c>
      <c r="Q90" s="70"/>
      <c r="R90" s="70"/>
      <c r="S90" s="70"/>
      <c r="T90" s="70"/>
      <c r="U90" s="70"/>
      <c r="V90" s="71"/>
      <c r="W90" s="623"/>
    </row>
    <row r="91" spans="1:23" ht="15.75" thickBot="1" x14ac:dyDescent="0.3">
      <c r="A91" s="620" t="s">
        <v>57</v>
      </c>
      <c r="B91" s="335">
        <v>42870</v>
      </c>
      <c r="C91" s="336">
        <v>6</v>
      </c>
      <c r="D91" s="336" t="str">
        <f t="shared" si="5"/>
        <v>Hoffman, George6</v>
      </c>
      <c r="E91" s="336">
        <v>0</v>
      </c>
      <c r="F91" s="337">
        <v>5</v>
      </c>
      <c r="G91" s="337">
        <v>6</v>
      </c>
      <c r="H91" s="337">
        <v>3</v>
      </c>
      <c r="I91" s="337">
        <v>6</v>
      </c>
      <c r="J91" s="337">
        <v>6</v>
      </c>
      <c r="K91" s="337">
        <v>4</v>
      </c>
      <c r="L91" s="337">
        <v>4</v>
      </c>
      <c r="M91" s="337">
        <v>3</v>
      </c>
      <c r="N91" s="337">
        <v>6</v>
      </c>
      <c r="O91" s="336">
        <f t="shared" si="6"/>
        <v>43</v>
      </c>
      <c r="P91" s="338">
        <f t="shared" si="4"/>
        <v>43</v>
      </c>
      <c r="Q91" s="340"/>
      <c r="R91" s="340"/>
      <c r="S91" s="340"/>
      <c r="T91" s="340"/>
      <c r="U91" s="340"/>
      <c r="V91" s="341"/>
      <c r="W91" s="623"/>
    </row>
    <row r="92" spans="1:23" ht="15" x14ac:dyDescent="0.25">
      <c r="A92" s="430" t="s">
        <v>35</v>
      </c>
      <c r="B92" s="581">
        <v>42877</v>
      </c>
      <c r="C92" s="770">
        <v>7</v>
      </c>
      <c r="D92" s="770" t="str">
        <f t="shared" si="5"/>
        <v>Schaefer, Jack7</v>
      </c>
      <c r="E92" s="770">
        <v>0</v>
      </c>
      <c r="F92" s="582">
        <v>4</v>
      </c>
      <c r="G92" s="582">
        <v>5</v>
      </c>
      <c r="H92" s="582">
        <v>4</v>
      </c>
      <c r="I92" s="582">
        <v>6</v>
      </c>
      <c r="J92" s="582">
        <v>5</v>
      </c>
      <c r="K92" s="582">
        <v>8</v>
      </c>
      <c r="L92" s="582">
        <v>4</v>
      </c>
      <c r="M92" s="582">
        <v>4</v>
      </c>
      <c r="N92" s="582">
        <v>7</v>
      </c>
      <c r="O92" s="770">
        <f t="shared" si="6"/>
        <v>47</v>
      </c>
      <c r="P92" s="425">
        <f t="shared" si="4"/>
        <v>47</v>
      </c>
      <c r="Q92" s="426"/>
      <c r="R92" s="426"/>
      <c r="S92" s="426"/>
      <c r="T92" s="426"/>
      <c r="U92" s="426"/>
      <c r="V92" s="427"/>
      <c r="W92" s="623"/>
    </row>
    <row r="93" spans="1:23" ht="15" x14ac:dyDescent="0.25">
      <c r="A93" s="409" t="s">
        <v>57</v>
      </c>
      <c r="B93" s="216">
        <v>42877</v>
      </c>
      <c r="C93" s="768">
        <v>7</v>
      </c>
      <c r="D93" s="768" t="str">
        <f t="shared" si="5"/>
        <v>Hoffman, George7</v>
      </c>
      <c r="E93" s="768">
        <v>0</v>
      </c>
      <c r="F93" s="276">
        <v>5</v>
      </c>
      <c r="G93" s="276">
        <v>4</v>
      </c>
      <c r="H93" s="276">
        <v>5</v>
      </c>
      <c r="I93" s="276">
        <v>9</v>
      </c>
      <c r="J93" s="276">
        <v>4</v>
      </c>
      <c r="K93" s="276">
        <v>4</v>
      </c>
      <c r="L93" s="276">
        <v>4</v>
      </c>
      <c r="M93" s="276">
        <v>6</v>
      </c>
      <c r="N93" s="276">
        <v>4</v>
      </c>
      <c r="O93" s="768">
        <f t="shared" si="6"/>
        <v>45</v>
      </c>
      <c r="P93" s="162">
        <f t="shared" si="4"/>
        <v>44</v>
      </c>
      <c r="Q93" s="70"/>
      <c r="R93" s="70"/>
      <c r="S93" s="70"/>
      <c r="T93" s="70"/>
      <c r="U93" s="70"/>
      <c r="V93" s="71"/>
      <c r="W93" s="623"/>
    </row>
    <row r="94" spans="1:23" ht="15" x14ac:dyDescent="0.25">
      <c r="A94" s="409" t="s">
        <v>38</v>
      </c>
      <c r="B94" s="216">
        <v>42877</v>
      </c>
      <c r="C94" s="768">
        <v>7</v>
      </c>
      <c r="D94" s="768" t="str">
        <f t="shared" si="5"/>
        <v>Trachsel, Brian7</v>
      </c>
      <c r="E94" s="768">
        <v>1</v>
      </c>
      <c r="F94" s="276">
        <v>7</v>
      </c>
      <c r="G94" s="276">
        <v>6</v>
      </c>
      <c r="H94" s="276">
        <v>5</v>
      </c>
      <c r="I94" s="276">
        <v>7</v>
      </c>
      <c r="J94" s="276">
        <v>4</v>
      </c>
      <c r="K94" s="276">
        <v>5</v>
      </c>
      <c r="L94" s="276">
        <v>3</v>
      </c>
      <c r="M94" s="276">
        <v>6</v>
      </c>
      <c r="N94" s="276">
        <v>7</v>
      </c>
      <c r="O94" s="768">
        <f t="shared" si="6"/>
        <v>50</v>
      </c>
      <c r="P94" s="162">
        <f t="shared" si="4"/>
        <v>50</v>
      </c>
      <c r="Q94" s="70"/>
      <c r="R94" s="70"/>
      <c r="S94" s="70"/>
      <c r="T94" s="70"/>
      <c r="U94" s="70"/>
      <c r="V94" s="71"/>
      <c r="W94" s="623"/>
    </row>
    <row r="95" spans="1:23" ht="15" x14ac:dyDescent="0.25">
      <c r="A95" s="409" t="s">
        <v>129</v>
      </c>
      <c r="B95" s="216">
        <v>42877</v>
      </c>
      <c r="C95" s="768">
        <v>7</v>
      </c>
      <c r="D95" s="768" t="str">
        <f t="shared" si="5"/>
        <v>Horst, Dale7</v>
      </c>
      <c r="E95" s="768">
        <v>1</v>
      </c>
      <c r="F95" s="276">
        <v>4</v>
      </c>
      <c r="G95" s="276">
        <v>6</v>
      </c>
      <c r="H95" s="276">
        <v>4</v>
      </c>
      <c r="I95" s="276">
        <v>5</v>
      </c>
      <c r="J95" s="276">
        <v>6</v>
      </c>
      <c r="K95" s="276">
        <v>4</v>
      </c>
      <c r="L95" s="276">
        <v>4</v>
      </c>
      <c r="M95" s="276">
        <v>5</v>
      </c>
      <c r="N95" s="276">
        <v>8</v>
      </c>
      <c r="O95" s="768">
        <f t="shared" si="6"/>
        <v>46</v>
      </c>
      <c r="P95" s="162">
        <f t="shared" si="4"/>
        <v>46</v>
      </c>
      <c r="Q95" s="70">
        <v>2</v>
      </c>
      <c r="R95" s="70">
        <v>2</v>
      </c>
      <c r="S95" s="70">
        <v>2</v>
      </c>
      <c r="T95" s="70"/>
      <c r="U95" s="70"/>
      <c r="V95" s="71"/>
    </row>
    <row r="96" spans="1:23" ht="15" x14ac:dyDescent="0.25">
      <c r="A96" s="409" t="s">
        <v>507</v>
      </c>
      <c r="B96" s="216">
        <v>42877</v>
      </c>
      <c r="C96" s="768">
        <v>7</v>
      </c>
      <c r="D96" s="768" t="str">
        <f t="shared" si="5"/>
        <v>Lotter, Shawn7</v>
      </c>
      <c r="E96" s="768">
        <v>1</v>
      </c>
      <c r="F96" s="276">
        <v>5</v>
      </c>
      <c r="G96" s="276">
        <v>4</v>
      </c>
      <c r="H96" s="276">
        <v>5</v>
      </c>
      <c r="I96" s="276">
        <v>5</v>
      </c>
      <c r="J96" s="276">
        <v>5</v>
      </c>
      <c r="K96" s="276">
        <v>9</v>
      </c>
      <c r="L96" s="276">
        <v>3</v>
      </c>
      <c r="M96" s="276">
        <v>5</v>
      </c>
      <c r="N96" s="276">
        <v>5</v>
      </c>
      <c r="O96" s="768">
        <f t="shared" ref="O96:O141" si="7">SUM(F96:N96)</f>
        <v>46</v>
      </c>
      <c r="P96" s="162">
        <f t="shared" si="4"/>
        <v>45</v>
      </c>
      <c r="Q96" s="70">
        <v>2</v>
      </c>
      <c r="R96" s="70">
        <v>2</v>
      </c>
      <c r="S96" s="70">
        <v>2</v>
      </c>
      <c r="T96" s="70"/>
      <c r="U96" s="70"/>
      <c r="V96" s="71"/>
    </row>
    <row r="97" spans="1:23" ht="15" x14ac:dyDescent="0.25">
      <c r="A97" s="409" t="s">
        <v>512</v>
      </c>
      <c r="B97" s="216">
        <v>42877</v>
      </c>
      <c r="C97" s="768">
        <v>7</v>
      </c>
      <c r="D97" s="768" t="str">
        <f t="shared" si="5"/>
        <v>Chilson, Jerry7</v>
      </c>
      <c r="E97" s="768">
        <v>1</v>
      </c>
      <c r="F97" s="276">
        <v>4</v>
      </c>
      <c r="G97" s="276">
        <v>4</v>
      </c>
      <c r="H97" s="276">
        <v>6</v>
      </c>
      <c r="I97" s="276">
        <v>5</v>
      </c>
      <c r="J97" s="276">
        <v>4</v>
      </c>
      <c r="K97" s="276">
        <v>7</v>
      </c>
      <c r="L97" s="276">
        <v>3</v>
      </c>
      <c r="M97" s="276">
        <v>5</v>
      </c>
      <c r="N97" s="276">
        <v>5</v>
      </c>
      <c r="O97" s="768">
        <f t="shared" si="7"/>
        <v>43</v>
      </c>
      <c r="P97" s="162">
        <f t="shared" si="4"/>
        <v>43</v>
      </c>
      <c r="Q97" s="70">
        <v>2</v>
      </c>
      <c r="R97" s="70">
        <v>2</v>
      </c>
      <c r="S97" s="70">
        <v>2</v>
      </c>
      <c r="T97" s="70"/>
      <c r="U97" s="70"/>
      <c r="V97" s="71"/>
    </row>
    <row r="98" spans="1:23" ht="15" x14ac:dyDescent="0.25">
      <c r="A98" s="409" t="s">
        <v>34</v>
      </c>
      <c r="B98" s="216">
        <v>42877</v>
      </c>
      <c r="C98" s="768">
        <v>7</v>
      </c>
      <c r="D98" s="768" t="str">
        <f t="shared" si="5"/>
        <v>Lewandowski, Mike7</v>
      </c>
      <c r="E98" s="768">
        <v>2</v>
      </c>
      <c r="F98" s="276">
        <v>5</v>
      </c>
      <c r="G98" s="276">
        <v>5</v>
      </c>
      <c r="H98" s="276">
        <v>6</v>
      </c>
      <c r="I98" s="276">
        <v>5</v>
      </c>
      <c r="J98" s="276">
        <v>4</v>
      </c>
      <c r="K98" s="276">
        <v>4</v>
      </c>
      <c r="L98" s="276">
        <v>5</v>
      </c>
      <c r="M98" s="276">
        <v>6</v>
      </c>
      <c r="N98" s="276">
        <v>6</v>
      </c>
      <c r="O98" s="768">
        <f t="shared" si="7"/>
        <v>46</v>
      </c>
      <c r="P98" s="162">
        <f t="shared" si="4"/>
        <v>46</v>
      </c>
      <c r="Q98" s="70">
        <v>2</v>
      </c>
      <c r="R98" s="70">
        <v>2</v>
      </c>
      <c r="S98" s="70">
        <v>2</v>
      </c>
      <c r="T98" s="70"/>
      <c r="U98" s="70"/>
      <c r="V98" s="71"/>
    </row>
    <row r="99" spans="1:23" ht="15" x14ac:dyDescent="0.25">
      <c r="A99" s="409" t="s">
        <v>131</v>
      </c>
      <c r="B99" s="216">
        <v>42877</v>
      </c>
      <c r="C99" s="768">
        <v>7</v>
      </c>
      <c r="D99" s="768" t="str">
        <f t="shared" si="5"/>
        <v>O'Hare, Nathan7</v>
      </c>
      <c r="E99" s="768">
        <v>2</v>
      </c>
      <c r="F99" s="276">
        <v>3</v>
      </c>
      <c r="G99" s="276">
        <v>5</v>
      </c>
      <c r="H99" s="276">
        <v>3</v>
      </c>
      <c r="I99" s="276">
        <v>4</v>
      </c>
      <c r="J99" s="276">
        <v>5</v>
      </c>
      <c r="K99" s="276">
        <v>5</v>
      </c>
      <c r="L99" s="276">
        <v>4</v>
      </c>
      <c r="M99" s="276">
        <v>7</v>
      </c>
      <c r="N99" s="276">
        <v>6</v>
      </c>
      <c r="O99" s="768">
        <f t="shared" si="7"/>
        <v>42</v>
      </c>
      <c r="P99" s="162">
        <f t="shared" si="4"/>
        <v>42</v>
      </c>
      <c r="Q99" s="70">
        <v>2</v>
      </c>
      <c r="R99" s="70">
        <v>2</v>
      </c>
      <c r="S99" s="70">
        <v>2</v>
      </c>
      <c r="T99" s="70">
        <v>20</v>
      </c>
      <c r="U99" s="70"/>
      <c r="V99" s="71"/>
    </row>
    <row r="100" spans="1:23" ht="15" x14ac:dyDescent="0.25">
      <c r="A100" s="409" t="s">
        <v>41</v>
      </c>
      <c r="B100" s="216">
        <v>42877</v>
      </c>
      <c r="C100" s="768">
        <v>7</v>
      </c>
      <c r="D100" s="768" t="str">
        <f t="shared" si="5"/>
        <v>Trachsel, Steve7</v>
      </c>
      <c r="E100" s="768">
        <v>2</v>
      </c>
      <c r="F100" s="276">
        <v>6</v>
      </c>
      <c r="G100" s="276">
        <v>5</v>
      </c>
      <c r="H100" s="276">
        <v>4</v>
      </c>
      <c r="I100" s="276">
        <v>8</v>
      </c>
      <c r="J100" s="276">
        <v>6</v>
      </c>
      <c r="K100" s="276">
        <v>5</v>
      </c>
      <c r="L100" s="276">
        <v>4</v>
      </c>
      <c r="M100" s="276">
        <v>4</v>
      </c>
      <c r="N100" s="276">
        <v>5</v>
      </c>
      <c r="O100" s="768">
        <f t="shared" si="7"/>
        <v>47</v>
      </c>
      <c r="P100" s="162">
        <f t="shared" si="4"/>
        <v>47</v>
      </c>
      <c r="Q100" s="70">
        <v>2</v>
      </c>
      <c r="R100" s="70">
        <v>2</v>
      </c>
      <c r="S100" s="70">
        <v>2</v>
      </c>
      <c r="T100" s="70"/>
      <c r="U100" s="70"/>
      <c r="V100" s="71"/>
    </row>
    <row r="101" spans="1:23" ht="15" x14ac:dyDescent="0.25">
      <c r="A101" s="409" t="s">
        <v>521</v>
      </c>
      <c r="B101" s="216">
        <v>42877</v>
      </c>
      <c r="C101" s="768">
        <v>7</v>
      </c>
      <c r="D101" s="768" t="str">
        <f t="shared" si="5"/>
        <v>Whitefoot, Jerry7</v>
      </c>
      <c r="E101" s="768">
        <v>2</v>
      </c>
      <c r="F101" s="276">
        <v>6</v>
      </c>
      <c r="G101" s="276">
        <v>6</v>
      </c>
      <c r="H101" s="276">
        <v>4</v>
      </c>
      <c r="I101" s="276">
        <v>7</v>
      </c>
      <c r="J101" s="276">
        <v>4</v>
      </c>
      <c r="K101" s="276">
        <v>4</v>
      </c>
      <c r="L101" s="276">
        <v>4</v>
      </c>
      <c r="M101" s="276">
        <v>5</v>
      </c>
      <c r="N101" s="276">
        <v>6</v>
      </c>
      <c r="O101" s="768">
        <f t="shared" si="7"/>
        <v>46</v>
      </c>
      <c r="P101" s="162">
        <f t="shared" si="4"/>
        <v>46</v>
      </c>
      <c r="Q101" s="70">
        <v>2</v>
      </c>
      <c r="R101" s="70">
        <v>2</v>
      </c>
      <c r="S101" s="70">
        <v>2</v>
      </c>
      <c r="T101" s="70"/>
      <c r="U101" s="70"/>
      <c r="V101" s="71">
        <v>12</v>
      </c>
    </row>
    <row r="102" spans="1:23" ht="15" x14ac:dyDescent="0.25">
      <c r="A102" s="409" t="s">
        <v>503</v>
      </c>
      <c r="B102" s="216">
        <v>42877</v>
      </c>
      <c r="C102" s="768">
        <v>7</v>
      </c>
      <c r="D102" s="768" t="str">
        <f t="shared" si="5"/>
        <v>Burke, Dan7</v>
      </c>
      <c r="E102" s="768">
        <v>3</v>
      </c>
      <c r="F102" s="276">
        <v>8</v>
      </c>
      <c r="G102" s="276">
        <v>7</v>
      </c>
      <c r="H102" s="276">
        <v>6</v>
      </c>
      <c r="I102" s="276">
        <v>8</v>
      </c>
      <c r="J102" s="276">
        <v>8</v>
      </c>
      <c r="K102" s="276">
        <v>7</v>
      </c>
      <c r="L102" s="276">
        <v>6</v>
      </c>
      <c r="M102" s="276">
        <v>7</v>
      </c>
      <c r="N102" s="276">
        <v>7</v>
      </c>
      <c r="O102" s="768">
        <f t="shared" si="7"/>
        <v>64</v>
      </c>
      <c r="P102" s="162">
        <f t="shared" si="4"/>
        <v>64</v>
      </c>
      <c r="Q102" s="70"/>
      <c r="R102" s="70"/>
      <c r="S102" s="70"/>
      <c r="T102" s="70"/>
      <c r="U102" s="70"/>
      <c r="V102" s="71"/>
    </row>
    <row r="103" spans="1:23" ht="15" x14ac:dyDescent="0.25">
      <c r="A103" s="409" t="s">
        <v>29</v>
      </c>
      <c r="B103" s="216">
        <v>42877</v>
      </c>
      <c r="C103" s="768">
        <v>7</v>
      </c>
      <c r="D103" s="768" t="str">
        <f t="shared" si="5"/>
        <v>Burke, David7</v>
      </c>
      <c r="E103" s="768">
        <v>3</v>
      </c>
      <c r="F103" s="276">
        <v>5</v>
      </c>
      <c r="G103" s="276">
        <v>4</v>
      </c>
      <c r="H103" s="276">
        <v>3</v>
      </c>
      <c r="I103" s="276">
        <v>5</v>
      </c>
      <c r="J103" s="276">
        <v>4</v>
      </c>
      <c r="K103" s="276">
        <v>5</v>
      </c>
      <c r="L103" s="276">
        <v>3</v>
      </c>
      <c r="M103" s="276">
        <v>6</v>
      </c>
      <c r="N103" s="276">
        <v>5</v>
      </c>
      <c r="O103" s="768">
        <f t="shared" si="7"/>
        <v>40</v>
      </c>
      <c r="P103" s="162">
        <f t="shared" si="4"/>
        <v>40</v>
      </c>
      <c r="Q103" s="70">
        <v>2</v>
      </c>
      <c r="R103" s="70">
        <v>2</v>
      </c>
      <c r="S103" s="70">
        <v>2</v>
      </c>
      <c r="T103" s="70"/>
      <c r="U103" s="70">
        <v>45</v>
      </c>
      <c r="V103" s="71">
        <v>8</v>
      </c>
    </row>
    <row r="104" spans="1:23" ht="15" x14ac:dyDescent="0.25">
      <c r="A104" s="409" t="s">
        <v>37</v>
      </c>
      <c r="B104" s="216">
        <v>42877</v>
      </c>
      <c r="C104" s="768">
        <v>7</v>
      </c>
      <c r="D104" s="768" t="str">
        <f t="shared" si="5"/>
        <v>Trachsel, Bill7</v>
      </c>
      <c r="E104" s="768">
        <v>3</v>
      </c>
      <c r="F104" s="276">
        <v>5</v>
      </c>
      <c r="G104" s="276">
        <v>4</v>
      </c>
      <c r="H104" s="276">
        <v>5</v>
      </c>
      <c r="I104" s="276">
        <v>4</v>
      </c>
      <c r="J104" s="276">
        <v>7</v>
      </c>
      <c r="K104" s="276">
        <v>4</v>
      </c>
      <c r="L104" s="276">
        <v>5</v>
      </c>
      <c r="M104" s="276">
        <v>4</v>
      </c>
      <c r="N104" s="276">
        <v>6</v>
      </c>
      <c r="O104" s="768">
        <f t="shared" si="7"/>
        <v>44</v>
      </c>
      <c r="P104" s="162">
        <f t="shared" si="4"/>
        <v>44</v>
      </c>
      <c r="Q104" s="70">
        <v>2</v>
      </c>
      <c r="R104" s="70">
        <v>2</v>
      </c>
      <c r="S104" s="70">
        <v>2</v>
      </c>
      <c r="T104" s="70"/>
      <c r="U104" s="70"/>
      <c r="V104" s="71"/>
    </row>
    <row r="105" spans="1:23" ht="15" x14ac:dyDescent="0.25">
      <c r="A105" s="409" t="s">
        <v>39</v>
      </c>
      <c r="B105" s="216">
        <v>42877</v>
      </c>
      <c r="C105" s="768">
        <v>7</v>
      </c>
      <c r="D105" s="768" t="str">
        <f t="shared" si="5"/>
        <v>Trachsel, Jay7</v>
      </c>
      <c r="E105" s="768">
        <v>3</v>
      </c>
      <c r="F105" s="276">
        <v>4</v>
      </c>
      <c r="G105" s="276">
        <v>4</v>
      </c>
      <c r="H105" s="276">
        <v>4</v>
      </c>
      <c r="I105" s="276">
        <v>5</v>
      </c>
      <c r="J105" s="276">
        <v>5</v>
      </c>
      <c r="K105" s="276">
        <v>4</v>
      </c>
      <c r="L105" s="276">
        <v>6</v>
      </c>
      <c r="M105" s="276">
        <v>7</v>
      </c>
      <c r="N105" s="276">
        <v>5</v>
      </c>
      <c r="O105" s="768">
        <f t="shared" si="7"/>
        <v>44</v>
      </c>
      <c r="P105" s="162">
        <f t="shared" si="4"/>
        <v>44</v>
      </c>
      <c r="Q105" s="70">
        <v>2</v>
      </c>
      <c r="R105" s="70">
        <v>2</v>
      </c>
      <c r="S105" s="70">
        <v>2</v>
      </c>
      <c r="T105" s="70"/>
      <c r="U105" s="70"/>
      <c r="V105" s="71"/>
    </row>
    <row r="106" spans="1:23" ht="15.75" thickBot="1" x14ac:dyDescent="0.3">
      <c r="A106" s="583" t="s">
        <v>40</v>
      </c>
      <c r="B106" s="217">
        <v>42882</v>
      </c>
      <c r="C106" s="766">
        <v>7</v>
      </c>
      <c r="D106" s="766" t="str">
        <f t="shared" si="5"/>
        <v>Trachsel, Mike7</v>
      </c>
      <c r="E106" s="766">
        <v>4</v>
      </c>
      <c r="F106" s="417">
        <v>5</v>
      </c>
      <c r="G106" s="417">
        <v>4</v>
      </c>
      <c r="H106" s="417">
        <v>5</v>
      </c>
      <c r="I106" s="417">
        <v>4</v>
      </c>
      <c r="J106" s="417">
        <v>4</v>
      </c>
      <c r="K106" s="417">
        <v>4</v>
      </c>
      <c r="L106" s="417">
        <v>4</v>
      </c>
      <c r="M106" s="417">
        <v>4</v>
      </c>
      <c r="N106" s="417">
        <v>6</v>
      </c>
      <c r="O106" s="766">
        <f t="shared" si="7"/>
        <v>40</v>
      </c>
      <c r="P106" s="418">
        <f t="shared" si="4"/>
        <v>40</v>
      </c>
      <c r="Q106" s="160"/>
      <c r="R106" s="160"/>
      <c r="S106" s="160"/>
      <c r="T106" s="160"/>
      <c r="U106" s="160"/>
      <c r="V106" s="161"/>
    </row>
    <row r="107" spans="1:23" ht="15" x14ac:dyDescent="0.25">
      <c r="A107" s="430" t="s">
        <v>57</v>
      </c>
      <c r="B107" s="581">
        <v>42891</v>
      </c>
      <c r="C107" s="770">
        <v>8</v>
      </c>
      <c r="D107" s="770" t="str">
        <f t="shared" si="5"/>
        <v>Hoffman, George8</v>
      </c>
      <c r="E107" s="770">
        <v>0</v>
      </c>
      <c r="F107" s="582">
        <v>5</v>
      </c>
      <c r="G107" s="582">
        <v>4</v>
      </c>
      <c r="H107" s="582">
        <v>3</v>
      </c>
      <c r="I107" s="582">
        <v>5</v>
      </c>
      <c r="J107" s="582">
        <v>4</v>
      </c>
      <c r="K107" s="582">
        <v>7</v>
      </c>
      <c r="L107" s="582">
        <v>4</v>
      </c>
      <c r="M107" s="582">
        <v>4</v>
      </c>
      <c r="N107" s="582">
        <v>6</v>
      </c>
      <c r="O107" s="770">
        <f t="shared" si="7"/>
        <v>42</v>
      </c>
      <c r="P107" s="425">
        <f t="shared" si="4"/>
        <v>42</v>
      </c>
      <c r="Q107" s="507">
        <v>2</v>
      </c>
      <c r="R107" s="507">
        <v>2</v>
      </c>
      <c r="S107" s="507">
        <v>2</v>
      </c>
      <c r="T107" s="426">
        <v>8</v>
      </c>
      <c r="U107" s="426">
        <v>12</v>
      </c>
      <c r="V107" s="427"/>
      <c r="W107" s="11" t="s">
        <v>516</v>
      </c>
    </row>
    <row r="108" spans="1:23" ht="15" x14ac:dyDescent="0.25">
      <c r="A108" s="594" t="s">
        <v>35</v>
      </c>
      <c r="B108" s="218">
        <v>42891</v>
      </c>
      <c r="C108" s="12">
        <v>8</v>
      </c>
      <c r="D108" s="12" t="str">
        <f t="shared" si="5"/>
        <v>Schaefer, Jack8</v>
      </c>
      <c r="E108" s="12">
        <v>0</v>
      </c>
      <c r="F108" s="275">
        <v>7</v>
      </c>
      <c r="G108" s="275">
        <v>5</v>
      </c>
      <c r="H108" s="275">
        <v>4</v>
      </c>
      <c r="I108" s="275">
        <v>5</v>
      </c>
      <c r="J108" s="275">
        <v>6</v>
      </c>
      <c r="K108" s="275">
        <v>9</v>
      </c>
      <c r="L108" s="275">
        <v>4</v>
      </c>
      <c r="M108" s="275">
        <v>6</v>
      </c>
      <c r="N108" s="275">
        <v>5</v>
      </c>
      <c r="O108" s="12">
        <f t="shared" si="7"/>
        <v>51</v>
      </c>
      <c r="P108" s="163">
        <f t="shared" si="4"/>
        <v>50</v>
      </c>
      <c r="Q108" s="343"/>
      <c r="R108" s="343"/>
      <c r="S108" s="343"/>
      <c r="T108" s="158"/>
      <c r="U108" s="158"/>
      <c r="V108" s="159"/>
    </row>
    <row r="109" spans="1:23" ht="15" x14ac:dyDescent="0.25">
      <c r="A109" s="594" t="s">
        <v>129</v>
      </c>
      <c r="B109" s="218">
        <v>42891</v>
      </c>
      <c r="C109" s="12">
        <v>8</v>
      </c>
      <c r="D109" s="12" t="str">
        <f t="shared" si="5"/>
        <v>Horst, Dale8</v>
      </c>
      <c r="E109" s="12">
        <v>1</v>
      </c>
      <c r="F109" s="275">
        <v>5</v>
      </c>
      <c r="G109" s="275">
        <v>5</v>
      </c>
      <c r="H109" s="275">
        <v>4</v>
      </c>
      <c r="I109" s="275">
        <v>5</v>
      </c>
      <c r="J109" s="275">
        <v>6</v>
      </c>
      <c r="K109" s="275">
        <v>6</v>
      </c>
      <c r="L109" s="275">
        <v>4</v>
      </c>
      <c r="M109" s="275">
        <v>5</v>
      </c>
      <c r="N109" s="275">
        <v>6</v>
      </c>
      <c r="O109" s="12">
        <f t="shared" si="7"/>
        <v>46</v>
      </c>
      <c r="P109" s="163">
        <f t="shared" si="4"/>
        <v>46</v>
      </c>
      <c r="Q109" s="343">
        <v>2</v>
      </c>
      <c r="R109" s="343">
        <v>2</v>
      </c>
      <c r="S109" s="343">
        <v>2</v>
      </c>
      <c r="T109" s="158"/>
      <c r="U109" s="158"/>
      <c r="V109" s="159"/>
    </row>
    <row r="110" spans="1:23" ht="15" x14ac:dyDescent="0.25">
      <c r="A110" s="594" t="s">
        <v>511</v>
      </c>
      <c r="B110" s="218">
        <v>42891</v>
      </c>
      <c r="C110" s="12">
        <v>8</v>
      </c>
      <c r="D110" s="12" t="str">
        <f t="shared" si="5"/>
        <v>Demick, Chris8</v>
      </c>
      <c r="E110" s="12">
        <v>1</v>
      </c>
      <c r="F110" s="275">
        <v>6</v>
      </c>
      <c r="G110" s="275">
        <v>5</v>
      </c>
      <c r="H110" s="275">
        <v>4</v>
      </c>
      <c r="I110" s="275">
        <v>10</v>
      </c>
      <c r="J110" s="275">
        <v>5</v>
      </c>
      <c r="K110" s="275">
        <v>6</v>
      </c>
      <c r="L110" s="275">
        <v>3</v>
      </c>
      <c r="M110" s="275">
        <v>5</v>
      </c>
      <c r="N110" s="275">
        <v>6</v>
      </c>
      <c r="O110" s="12">
        <f t="shared" si="7"/>
        <v>50</v>
      </c>
      <c r="P110" s="163">
        <f t="shared" si="4"/>
        <v>48</v>
      </c>
      <c r="Q110" s="343">
        <v>2</v>
      </c>
      <c r="R110" s="343">
        <v>2</v>
      </c>
      <c r="S110" s="343">
        <v>2</v>
      </c>
      <c r="T110" s="158"/>
      <c r="U110" s="158"/>
      <c r="V110" s="159"/>
    </row>
    <row r="111" spans="1:23" ht="15" x14ac:dyDescent="0.25">
      <c r="A111" s="594" t="s">
        <v>47</v>
      </c>
      <c r="B111" s="218">
        <v>42891</v>
      </c>
      <c r="C111" s="12">
        <v>8</v>
      </c>
      <c r="D111" s="12" t="str">
        <f t="shared" si="5"/>
        <v>Trachsel, Jeff8</v>
      </c>
      <c r="E111" s="12">
        <v>1</v>
      </c>
      <c r="F111" s="275">
        <v>6</v>
      </c>
      <c r="G111" s="275">
        <v>5</v>
      </c>
      <c r="H111" s="275">
        <v>5</v>
      </c>
      <c r="I111" s="275">
        <v>6</v>
      </c>
      <c r="J111" s="275">
        <v>5</v>
      </c>
      <c r="K111" s="275">
        <v>6</v>
      </c>
      <c r="L111" s="275">
        <v>3</v>
      </c>
      <c r="M111" s="275">
        <v>5</v>
      </c>
      <c r="N111" s="275">
        <v>6</v>
      </c>
      <c r="O111" s="12">
        <f t="shared" si="7"/>
        <v>47</v>
      </c>
      <c r="P111" s="163">
        <f t="shared" si="4"/>
        <v>47</v>
      </c>
      <c r="Q111" s="343">
        <v>2</v>
      </c>
      <c r="R111" s="343">
        <v>2</v>
      </c>
      <c r="S111" s="343">
        <v>2</v>
      </c>
      <c r="T111" s="158"/>
      <c r="U111" s="158"/>
      <c r="V111" s="159"/>
    </row>
    <row r="112" spans="1:23" ht="15" x14ac:dyDescent="0.25">
      <c r="A112" s="594" t="s">
        <v>38</v>
      </c>
      <c r="B112" s="218">
        <v>42891</v>
      </c>
      <c r="C112" s="12">
        <v>8</v>
      </c>
      <c r="D112" s="12" t="str">
        <f t="shared" si="5"/>
        <v>Trachsel, Brian8</v>
      </c>
      <c r="E112" s="12">
        <v>1</v>
      </c>
      <c r="F112" s="275">
        <v>5</v>
      </c>
      <c r="G112" s="275">
        <v>5</v>
      </c>
      <c r="H112" s="275">
        <v>4</v>
      </c>
      <c r="I112" s="275">
        <v>6</v>
      </c>
      <c r="J112" s="275">
        <v>5</v>
      </c>
      <c r="K112" s="275">
        <v>7</v>
      </c>
      <c r="L112" s="275">
        <v>3</v>
      </c>
      <c r="M112" s="275">
        <v>5</v>
      </c>
      <c r="N112" s="275">
        <v>5</v>
      </c>
      <c r="O112" s="12">
        <f t="shared" si="7"/>
        <v>45</v>
      </c>
      <c r="P112" s="163">
        <f t="shared" si="4"/>
        <v>45</v>
      </c>
      <c r="Q112" s="343"/>
      <c r="R112" s="343"/>
      <c r="S112" s="343"/>
      <c r="T112" s="158"/>
      <c r="U112" s="158"/>
      <c r="V112" s="159"/>
    </row>
    <row r="113" spans="1:23" ht="15" x14ac:dyDescent="0.25">
      <c r="A113" s="594" t="s">
        <v>37</v>
      </c>
      <c r="B113" s="218">
        <v>42891</v>
      </c>
      <c r="C113" s="12">
        <v>8</v>
      </c>
      <c r="D113" s="12" t="str">
        <f t="shared" si="5"/>
        <v>Trachsel, Bill8</v>
      </c>
      <c r="E113" s="12">
        <v>2</v>
      </c>
      <c r="F113" s="275">
        <v>6</v>
      </c>
      <c r="G113" s="275">
        <v>4</v>
      </c>
      <c r="H113" s="275">
        <v>3</v>
      </c>
      <c r="I113" s="275">
        <v>5</v>
      </c>
      <c r="J113" s="275">
        <v>4</v>
      </c>
      <c r="K113" s="275">
        <v>5</v>
      </c>
      <c r="L113" s="275">
        <v>3</v>
      </c>
      <c r="M113" s="275">
        <v>5</v>
      </c>
      <c r="N113" s="275">
        <v>5</v>
      </c>
      <c r="O113" s="12">
        <f t="shared" si="7"/>
        <v>40</v>
      </c>
      <c r="P113" s="163">
        <f t="shared" si="4"/>
        <v>40</v>
      </c>
      <c r="Q113" s="343">
        <v>2</v>
      </c>
      <c r="R113" s="343">
        <v>2</v>
      </c>
      <c r="S113" s="343">
        <v>2</v>
      </c>
      <c r="T113" s="158"/>
      <c r="U113" s="158">
        <v>12</v>
      </c>
      <c r="V113" s="159">
        <v>10</v>
      </c>
      <c r="W113" s="11" t="s">
        <v>515</v>
      </c>
    </row>
    <row r="114" spans="1:23" ht="15" x14ac:dyDescent="0.25">
      <c r="A114" s="594" t="s">
        <v>29</v>
      </c>
      <c r="B114" s="218">
        <v>42891</v>
      </c>
      <c r="C114" s="12">
        <v>8</v>
      </c>
      <c r="D114" s="12" t="str">
        <f t="shared" si="5"/>
        <v>Burke, David8</v>
      </c>
      <c r="E114" s="12">
        <v>2</v>
      </c>
      <c r="F114" s="275">
        <v>7</v>
      </c>
      <c r="G114" s="275">
        <v>3</v>
      </c>
      <c r="H114" s="275">
        <v>4</v>
      </c>
      <c r="I114" s="275">
        <v>7</v>
      </c>
      <c r="J114" s="275">
        <v>4</v>
      </c>
      <c r="K114" s="275">
        <v>4</v>
      </c>
      <c r="L114" s="275">
        <v>4</v>
      </c>
      <c r="M114" s="275">
        <v>6</v>
      </c>
      <c r="N114" s="275">
        <v>6</v>
      </c>
      <c r="O114" s="12">
        <f t="shared" si="7"/>
        <v>45</v>
      </c>
      <c r="P114" s="163">
        <f t="shared" si="4"/>
        <v>45</v>
      </c>
      <c r="Q114" s="343">
        <v>2</v>
      </c>
      <c r="R114" s="343">
        <v>2</v>
      </c>
      <c r="S114" s="343">
        <v>2</v>
      </c>
      <c r="T114" s="158">
        <v>8</v>
      </c>
      <c r="U114" s="158"/>
      <c r="V114" s="159"/>
    </row>
    <row r="115" spans="1:23" ht="15" x14ac:dyDescent="0.25">
      <c r="A115" s="594" t="s">
        <v>521</v>
      </c>
      <c r="B115" s="218">
        <v>42891</v>
      </c>
      <c r="C115" s="12">
        <v>8</v>
      </c>
      <c r="D115" s="12" t="str">
        <f t="shared" si="5"/>
        <v>Whitefoot, Jerry8</v>
      </c>
      <c r="E115" s="12">
        <v>2</v>
      </c>
      <c r="F115" s="275">
        <v>6</v>
      </c>
      <c r="G115" s="275">
        <v>5</v>
      </c>
      <c r="H115" s="275">
        <v>3</v>
      </c>
      <c r="I115" s="275">
        <v>6</v>
      </c>
      <c r="J115" s="275">
        <v>4</v>
      </c>
      <c r="K115" s="275">
        <v>6</v>
      </c>
      <c r="L115" s="275">
        <v>4</v>
      </c>
      <c r="M115" s="275">
        <v>5</v>
      </c>
      <c r="N115" s="275">
        <v>8</v>
      </c>
      <c r="O115" s="12">
        <f t="shared" si="7"/>
        <v>47</v>
      </c>
      <c r="P115" s="163">
        <f t="shared" si="4"/>
        <v>47</v>
      </c>
      <c r="Q115" s="343">
        <v>2</v>
      </c>
      <c r="R115" s="343">
        <v>2</v>
      </c>
      <c r="S115" s="343">
        <v>2</v>
      </c>
      <c r="T115" s="158"/>
      <c r="U115" s="158"/>
      <c r="V115" s="159">
        <v>14</v>
      </c>
    </row>
    <row r="116" spans="1:23" ht="15" x14ac:dyDescent="0.25">
      <c r="A116" s="594" t="s">
        <v>39</v>
      </c>
      <c r="B116" s="218">
        <v>42891</v>
      </c>
      <c r="C116" s="12">
        <v>8</v>
      </c>
      <c r="D116" s="12" t="str">
        <f t="shared" si="5"/>
        <v>Trachsel, Jay8</v>
      </c>
      <c r="E116" s="12">
        <v>2</v>
      </c>
      <c r="F116" s="275">
        <v>4</v>
      </c>
      <c r="G116" s="275">
        <v>6</v>
      </c>
      <c r="H116" s="275">
        <v>5</v>
      </c>
      <c r="I116" s="275">
        <v>5</v>
      </c>
      <c r="J116" s="275">
        <v>7</v>
      </c>
      <c r="K116" s="275">
        <v>6</v>
      </c>
      <c r="L116" s="275">
        <v>3</v>
      </c>
      <c r="M116" s="275">
        <v>5</v>
      </c>
      <c r="N116" s="275">
        <v>5</v>
      </c>
      <c r="O116" s="12">
        <f t="shared" si="7"/>
        <v>46</v>
      </c>
      <c r="P116" s="163">
        <f t="shared" si="4"/>
        <v>46</v>
      </c>
      <c r="Q116" s="343">
        <v>2</v>
      </c>
      <c r="R116" s="343">
        <v>2</v>
      </c>
      <c r="S116" s="343">
        <v>2</v>
      </c>
      <c r="T116" s="158">
        <v>8</v>
      </c>
      <c r="U116" s="158"/>
      <c r="V116" s="159"/>
    </row>
    <row r="117" spans="1:23" ht="15" x14ac:dyDescent="0.25">
      <c r="A117" s="594" t="s">
        <v>503</v>
      </c>
      <c r="B117" s="218">
        <v>42891</v>
      </c>
      <c r="C117" s="12">
        <v>8</v>
      </c>
      <c r="D117" s="12" t="str">
        <f t="shared" si="5"/>
        <v>Burke, Dan8</v>
      </c>
      <c r="E117" s="12">
        <v>2</v>
      </c>
      <c r="F117" s="275">
        <v>7</v>
      </c>
      <c r="G117" s="275">
        <v>4</v>
      </c>
      <c r="H117" s="275">
        <v>5</v>
      </c>
      <c r="I117" s="275">
        <v>10</v>
      </c>
      <c r="J117" s="275">
        <v>6</v>
      </c>
      <c r="K117" s="275">
        <v>5</v>
      </c>
      <c r="L117" s="275">
        <v>6</v>
      </c>
      <c r="M117" s="275">
        <v>7</v>
      </c>
      <c r="N117" s="275">
        <v>10</v>
      </c>
      <c r="O117" s="12">
        <f t="shared" si="7"/>
        <v>60</v>
      </c>
      <c r="P117" s="163">
        <f t="shared" si="4"/>
        <v>58</v>
      </c>
      <c r="Q117" s="343"/>
      <c r="R117" s="343"/>
      <c r="S117" s="343"/>
      <c r="T117" s="158"/>
      <c r="U117" s="158"/>
      <c r="V117" s="159"/>
    </row>
    <row r="118" spans="1:23" ht="15" x14ac:dyDescent="0.25">
      <c r="A118" s="594" t="s">
        <v>507</v>
      </c>
      <c r="B118" s="218">
        <v>42891</v>
      </c>
      <c r="C118" s="12">
        <v>8</v>
      </c>
      <c r="D118" s="12" t="str">
        <f t="shared" si="5"/>
        <v>Lotter, Shawn8</v>
      </c>
      <c r="E118" s="12">
        <v>3</v>
      </c>
      <c r="F118" s="275">
        <v>7</v>
      </c>
      <c r="G118" s="275">
        <v>5</v>
      </c>
      <c r="H118" s="275">
        <v>4</v>
      </c>
      <c r="I118" s="275">
        <v>6</v>
      </c>
      <c r="J118" s="275">
        <v>8</v>
      </c>
      <c r="K118" s="275">
        <v>6</v>
      </c>
      <c r="L118" s="275">
        <v>6</v>
      </c>
      <c r="M118" s="275">
        <v>7</v>
      </c>
      <c r="N118" s="275">
        <v>5</v>
      </c>
      <c r="O118" s="12">
        <f t="shared" si="7"/>
        <v>54</v>
      </c>
      <c r="P118" s="163">
        <f t="shared" si="4"/>
        <v>54</v>
      </c>
      <c r="Q118" s="343">
        <v>2</v>
      </c>
      <c r="R118" s="343">
        <v>2</v>
      </c>
      <c r="S118" s="343">
        <v>2</v>
      </c>
      <c r="T118" s="158"/>
      <c r="U118" s="158"/>
      <c r="V118" s="159"/>
    </row>
    <row r="119" spans="1:23" ht="15" x14ac:dyDescent="0.25">
      <c r="A119" s="594" t="s">
        <v>34</v>
      </c>
      <c r="B119" s="218">
        <v>42891</v>
      </c>
      <c r="C119" s="12">
        <v>8</v>
      </c>
      <c r="D119" s="12" t="str">
        <f t="shared" si="5"/>
        <v>Lewandowski, Mike8</v>
      </c>
      <c r="E119" s="12">
        <v>3</v>
      </c>
      <c r="F119" s="275">
        <v>6</v>
      </c>
      <c r="G119" s="275">
        <v>4</v>
      </c>
      <c r="H119" s="275">
        <v>5</v>
      </c>
      <c r="I119" s="275">
        <v>6</v>
      </c>
      <c r="J119" s="275">
        <v>4</v>
      </c>
      <c r="K119" s="275">
        <v>5</v>
      </c>
      <c r="L119" s="275">
        <v>3</v>
      </c>
      <c r="M119" s="275">
        <v>6</v>
      </c>
      <c r="N119" s="275">
        <v>6</v>
      </c>
      <c r="O119" s="12">
        <f t="shared" si="7"/>
        <v>45</v>
      </c>
      <c r="P119" s="163">
        <f t="shared" si="4"/>
        <v>45</v>
      </c>
      <c r="Q119" s="343">
        <v>2</v>
      </c>
      <c r="R119" s="343">
        <v>2</v>
      </c>
      <c r="S119" s="343">
        <v>2</v>
      </c>
      <c r="T119" s="158"/>
      <c r="U119" s="158"/>
      <c r="V119" s="159"/>
    </row>
    <row r="120" spans="1:23" ht="15" x14ac:dyDescent="0.25">
      <c r="A120" s="594" t="s">
        <v>40</v>
      </c>
      <c r="B120" s="218">
        <v>42891</v>
      </c>
      <c r="C120" s="12">
        <v>8</v>
      </c>
      <c r="D120" s="12" t="str">
        <f t="shared" si="5"/>
        <v>Trachsel, Mike8</v>
      </c>
      <c r="E120" s="12">
        <v>3</v>
      </c>
      <c r="F120" s="275">
        <v>6</v>
      </c>
      <c r="G120" s="275">
        <v>5</v>
      </c>
      <c r="H120" s="275">
        <v>5</v>
      </c>
      <c r="I120" s="275">
        <v>6</v>
      </c>
      <c r="J120" s="275">
        <v>4</v>
      </c>
      <c r="K120" s="275">
        <v>4</v>
      </c>
      <c r="L120" s="275">
        <v>4</v>
      </c>
      <c r="M120" s="275">
        <v>7</v>
      </c>
      <c r="N120" s="275">
        <v>5</v>
      </c>
      <c r="O120" s="12">
        <f t="shared" si="7"/>
        <v>46</v>
      </c>
      <c r="P120" s="163">
        <f t="shared" si="4"/>
        <v>46</v>
      </c>
      <c r="Q120" s="343">
        <v>2</v>
      </c>
      <c r="R120" s="343">
        <v>2</v>
      </c>
      <c r="S120" s="343">
        <v>2</v>
      </c>
      <c r="T120" s="158"/>
      <c r="U120" s="158"/>
      <c r="V120" s="159"/>
    </row>
    <row r="121" spans="1:23" ht="15.75" thickBot="1" x14ac:dyDescent="0.3">
      <c r="A121" s="658" t="s">
        <v>41</v>
      </c>
      <c r="B121" s="659">
        <v>42891</v>
      </c>
      <c r="C121" s="660">
        <v>8</v>
      </c>
      <c r="D121" s="660" t="str">
        <f t="shared" si="5"/>
        <v>Trachsel, Steve8</v>
      </c>
      <c r="E121" s="660">
        <v>3</v>
      </c>
      <c r="F121" s="661">
        <v>5</v>
      </c>
      <c r="G121" s="661">
        <v>4</v>
      </c>
      <c r="H121" s="661">
        <v>5</v>
      </c>
      <c r="I121" s="661">
        <v>9</v>
      </c>
      <c r="J121" s="661">
        <v>5</v>
      </c>
      <c r="K121" s="661">
        <v>5</v>
      </c>
      <c r="L121" s="661">
        <v>4</v>
      </c>
      <c r="M121" s="661">
        <v>6</v>
      </c>
      <c r="N121" s="661">
        <v>8</v>
      </c>
      <c r="O121" s="660">
        <f t="shared" si="7"/>
        <v>51</v>
      </c>
      <c r="P121" s="662">
        <f t="shared" si="4"/>
        <v>50</v>
      </c>
      <c r="Q121" s="663">
        <v>2</v>
      </c>
      <c r="R121" s="663">
        <v>2</v>
      </c>
      <c r="S121" s="663">
        <v>2</v>
      </c>
      <c r="T121" s="664"/>
      <c r="U121" s="664"/>
      <c r="V121" s="665"/>
    </row>
    <row r="122" spans="1:23" ht="15" x14ac:dyDescent="0.25">
      <c r="A122" s="430" t="s">
        <v>38</v>
      </c>
      <c r="B122" s="581">
        <v>42898</v>
      </c>
      <c r="C122" s="770">
        <v>9</v>
      </c>
      <c r="D122" s="770" t="str">
        <f t="shared" si="5"/>
        <v>Trachsel, Brian9</v>
      </c>
      <c r="E122" s="770">
        <v>0</v>
      </c>
      <c r="F122" s="582">
        <v>8</v>
      </c>
      <c r="G122" s="582">
        <v>6</v>
      </c>
      <c r="H122" s="582">
        <v>4</v>
      </c>
      <c r="I122" s="582">
        <v>7</v>
      </c>
      <c r="J122" s="582">
        <v>4</v>
      </c>
      <c r="K122" s="582">
        <v>4</v>
      </c>
      <c r="L122" s="582">
        <v>2</v>
      </c>
      <c r="M122" s="582">
        <v>5</v>
      </c>
      <c r="N122" s="582">
        <v>7</v>
      </c>
      <c r="O122" s="770">
        <f t="shared" si="7"/>
        <v>47</v>
      </c>
      <c r="P122" s="425">
        <f t="shared" si="4"/>
        <v>47</v>
      </c>
      <c r="Q122" s="507"/>
      <c r="R122" s="426"/>
      <c r="S122" s="426"/>
      <c r="T122" s="426"/>
      <c r="U122" s="426"/>
      <c r="V122" s="427"/>
    </row>
    <row r="123" spans="1:23" ht="15" x14ac:dyDescent="0.25">
      <c r="A123" s="594" t="s">
        <v>35</v>
      </c>
      <c r="B123" s="218">
        <v>42898</v>
      </c>
      <c r="C123" s="12">
        <v>9</v>
      </c>
      <c r="D123" s="12" t="str">
        <f t="shared" si="5"/>
        <v>Schaefer, Jack9</v>
      </c>
      <c r="E123" s="12">
        <v>0</v>
      </c>
      <c r="F123" s="275">
        <v>7</v>
      </c>
      <c r="G123" s="275">
        <v>5</v>
      </c>
      <c r="H123" s="275">
        <v>4</v>
      </c>
      <c r="I123" s="275">
        <v>6</v>
      </c>
      <c r="J123" s="275">
        <v>4</v>
      </c>
      <c r="K123" s="275">
        <v>5</v>
      </c>
      <c r="L123" s="275">
        <v>3</v>
      </c>
      <c r="M123" s="275">
        <v>4</v>
      </c>
      <c r="N123" s="275">
        <v>5</v>
      </c>
      <c r="O123" s="12">
        <f t="shared" si="7"/>
        <v>43</v>
      </c>
      <c r="P123" s="163">
        <f t="shared" si="4"/>
        <v>43</v>
      </c>
      <c r="Q123" s="343"/>
      <c r="R123" s="158"/>
      <c r="S123" s="158"/>
      <c r="T123" s="158"/>
      <c r="U123" s="158"/>
      <c r="V123" s="159"/>
    </row>
    <row r="124" spans="1:23" ht="15" x14ac:dyDescent="0.25">
      <c r="A124" s="594" t="s">
        <v>41</v>
      </c>
      <c r="B124" s="218">
        <v>42898</v>
      </c>
      <c r="C124" s="12">
        <v>9</v>
      </c>
      <c r="D124" s="12" t="str">
        <f t="shared" si="5"/>
        <v>Trachsel, Steve9</v>
      </c>
      <c r="E124" s="12">
        <v>1</v>
      </c>
      <c r="F124" s="275">
        <v>4</v>
      </c>
      <c r="G124" s="275">
        <v>5</v>
      </c>
      <c r="H124" s="275">
        <v>7</v>
      </c>
      <c r="I124" s="275">
        <v>7</v>
      </c>
      <c r="J124" s="275">
        <v>6</v>
      </c>
      <c r="K124" s="275">
        <v>7</v>
      </c>
      <c r="L124" s="275">
        <v>4</v>
      </c>
      <c r="M124" s="275">
        <v>10</v>
      </c>
      <c r="N124" s="275">
        <v>9</v>
      </c>
      <c r="O124" s="12">
        <f t="shared" si="7"/>
        <v>59</v>
      </c>
      <c r="P124" s="163">
        <f t="shared" si="4"/>
        <v>56</v>
      </c>
      <c r="Q124" s="343">
        <v>2</v>
      </c>
      <c r="R124" s="343">
        <v>2</v>
      </c>
      <c r="S124" s="343">
        <v>2</v>
      </c>
      <c r="T124" s="158"/>
      <c r="U124" s="158">
        <v>11</v>
      </c>
      <c r="V124" s="159"/>
      <c r="W124" s="11" t="s">
        <v>515</v>
      </c>
    </row>
    <row r="125" spans="1:23" ht="15" x14ac:dyDescent="0.25">
      <c r="A125" s="594" t="s">
        <v>34</v>
      </c>
      <c r="B125" s="218">
        <v>42898</v>
      </c>
      <c r="C125" s="12">
        <v>9</v>
      </c>
      <c r="D125" s="12" t="str">
        <f t="shared" si="5"/>
        <v>Lewandowski, Mike9</v>
      </c>
      <c r="E125" s="12">
        <v>1</v>
      </c>
      <c r="F125" s="275">
        <v>5</v>
      </c>
      <c r="G125" s="275">
        <v>4</v>
      </c>
      <c r="H125" s="275">
        <v>5</v>
      </c>
      <c r="I125" s="275">
        <v>5</v>
      </c>
      <c r="J125" s="275">
        <v>4</v>
      </c>
      <c r="K125" s="275">
        <v>6</v>
      </c>
      <c r="L125" s="275">
        <v>4</v>
      </c>
      <c r="M125" s="275">
        <v>4</v>
      </c>
      <c r="N125" s="275">
        <v>5</v>
      </c>
      <c r="O125" s="12">
        <f t="shared" si="7"/>
        <v>42</v>
      </c>
      <c r="P125" s="163">
        <f t="shared" si="4"/>
        <v>42</v>
      </c>
      <c r="Q125" s="343">
        <v>2</v>
      </c>
      <c r="R125" s="343">
        <v>2</v>
      </c>
      <c r="S125" s="343">
        <v>2</v>
      </c>
      <c r="T125" s="158"/>
      <c r="U125" s="158"/>
      <c r="V125" s="159"/>
    </row>
    <row r="126" spans="1:23" ht="15" x14ac:dyDescent="0.25">
      <c r="A126" s="594" t="s">
        <v>511</v>
      </c>
      <c r="B126" s="218">
        <v>42898</v>
      </c>
      <c r="C126" s="12">
        <v>9</v>
      </c>
      <c r="D126" s="12" t="str">
        <f t="shared" si="5"/>
        <v>Demick, Chris9</v>
      </c>
      <c r="E126" s="12">
        <v>1</v>
      </c>
      <c r="F126" s="275">
        <v>6</v>
      </c>
      <c r="G126" s="275">
        <v>5</v>
      </c>
      <c r="H126" s="275">
        <v>6</v>
      </c>
      <c r="I126" s="275">
        <v>5</v>
      </c>
      <c r="J126" s="275">
        <v>4</v>
      </c>
      <c r="K126" s="275">
        <v>5</v>
      </c>
      <c r="L126" s="275">
        <v>5</v>
      </c>
      <c r="M126" s="275">
        <v>5</v>
      </c>
      <c r="N126" s="275">
        <v>5</v>
      </c>
      <c r="O126" s="12">
        <f t="shared" si="7"/>
        <v>46</v>
      </c>
      <c r="P126" s="163">
        <f t="shared" si="4"/>
        <v>46</v>
      </c>
      <c r="Q126" s="343">
        <v>2</v>
      </c>
      <c r="R126" s="343">
        <v>2</v>
      </c>
      <c r="S126" s="343">
        <v>2</v>
      </c>
      <c r="T126" s="158"/>
      <c r="U126" s="158"/>
      <c r="V126" s="159"/>
    </row>
    <row r="127" spans="1:23" ht="15" x14ac:dyDescent="0.25">
      <c r="A127" s="594" t="s">
        <v>129</v>
      </c>
      <c r="B127" s="218">
        <v>42898</v>
      </c>
      <c r="C127" s="12">
        <v>9</v>
      </c>
      <c r="D127" s="12" t="str">
        <f t="shared" si="5"/>
        <v>Horst, Dale9</v>
      </c>
      <c r="E127" s="12">
        <v>1</v>
      </c>
      <c r="F127" s="275">
        <v>5</v>
      </c>
      <c r="G127" s="275">
        <v>5</v>
      </c>
      <c r="H127" s="275">
        <v>4</v>
      </c>
      <c r="I127" s="275">
        <v>5</v>
      </c>
      <c r="J127" s="275">
        <v>3</v>
      </c>
      <c r="K127" s="275">
        <v>6</v>
      </c>
      <c r="L127" s="275">
        <v>4</v>
      </c>
      <c r="M127" s="275">
        <v>4</v>
      </c>
      <c r="N127" s="275">
        <v>5</v>
      </c>
      <c r="O127" s="12">
        <f t="shared" si="7"/>
        <v>41</v>
      </c>
      <c r="P127" s="163">
        <f t="shared" si="4"/>
        <v>41</v>
      </c>
      <c r="Q127" s="343">
        <v>2</v>
      </c>
      <c r="R127" s="343">
        <v>2</v>
      </c>
      <c r="S127" s="343">
        <v>2</v>
      </c>
      <c r="T127" s="158"/>
      <c r="U127" s="158"/>
      <c r="V127" s="159"/>
    </row>
    <row r="128" spans="1:23" ht="15" x14ac:dyDescent="0.25">
      <c r="A128" s="594" t="s">
        <v>47</v>
      </c>
      <c r="B128" s="218">
        <v>42898</v>
      </c>
      <c r="C128" s="12">
        <v>9</v>
      </c>
      <c r="D128" s="12" t="str">
        <f t="shared" si="5"/>
        <v>Trachsel, Jeff9</v>
      </c>
      <c r="E128" s="12">
        <v>2</v>
      </c>
      <c r="F128" s="275">
        <v>5</v>
      </c>
      <c r="G128" s="275">
        <v>4</v>
      </c>
      <c r="H128" s="275">
        <v>5</v>
      </c>
      <c r="I128" s="275">
        <v>6</v>
      </c>
      <c r="J128" s="275">
        <v>6</v>
      </c>
      <c r="K128" s="275">
        <v>6</v>
      </c>
      <c r="L128" s="275">
        <v>4</v>
      </c>
      <c r="M128" s="275">
        <v>7</v>
      </c>
      <c r="N128" s="275">
        <v>7</v>
      </c>
      <c r="O128" s="12">
        <f t="shared" si="7"/>
        <v>50</v>
      </c>
      <c r="P128" s="163">
        <f t="shared" si="4"/>
        <v>50</v>
      </c>
      <c r="Q128" s="343">
        <v>2</v>
      </c>
      <c r="R128" s="343">
        <v>2</v>
      </c>
      <c r="S128" s="343">
        <v>2</v>
      </c>
      <c r="T128" s="158"/>
      <c r="U128" s="158"/>
      <c r="V128" s="159"/>
    </row>
    <row r="129" spans="1:22" ht="15" x14ac:dyDescent="0.25">
      <c r="A129" s="594" t="s">
        <v>512</v>
      </c>
      <c r="B129" s="218">
        <v>42898</v>
      </c>
      <c r="C129" s="12">
        <v>9</v>
      </c>
      <c r="D129" s="12" t="str">
        <f t="shared" si="5"/>
        <v>Chilson, Jerry9</v>
      </c>
      <c r="E129" s="12">
        <v>2</v>
      </c>
      <c r="F129" s="275">
        <v>5</v>
      </c>
      <c r="G129" s="275">
        <v>4</v>
      </c>
      <c r="H129" s="275">
        <v>6</v>
      </c>
      <c r="I129" s="275">
        <v>4</v>
      </c>
      <c r="J129" s="275">
        <v>4</v>
      </c>
      <c r="K129" s="275">
        <v>5</v>
      </c>
      <c r="L129" s="275">
        <v>4</v>
      </c>
      <c r="M129" s="275">
        <v>4</v>
      </c>
      <c r="N129" s="275">
        <v>6</v>
      </c>
      <c r="O129" s="12">
        <f t="shared" si="7"/>
        <v>42</v>
      </c>
      <c r="P129" s="163">
        <f t="shared" si="4"/>
        <v>42</v>
      </c>
      <c r="Q129" s="343">
        <v>2</v>
      </c>
      <c r="R129" s="343">
        <v>2</v>
      </c>
      <c r="S129" s="343">
        <v>2</v>
      </c>
      <c r="T129" s="158"/>
      <c r="U129" s="158"/>
      <c r="V129" s="159"/>
    </row>
    <row r="130" spans="1:22" ht="15" x14ac:dyDescent="0.25">
      <c r="A130" s="594" t="s">
        <v>39</v>
      </c>
      <c r="B130" s="218">
        <v>42898</v>
      </c>
      <c r="C130" s="12">
        <v>9</v>
      </c>
      <c r="D130" s="12" t="str">
        <f t="shared" si="5"/>
        <v>Trachsel, Jay9</v>
      </c>
      <c r="E130" s="12">
        <v>2</v>
      </c>
      <c r="F130" s="275">
        <v>6</v>
      </c>
      <c r="G130" s="275">
        <v>4</v>
      </c>
      <c r="H130" s="275">
        <v>5</v>
      </c>
      <c r="I130" s="275">
        <v>5</v>
      </c>
      <c r="J130" s="275">
        <v>6</v>
      </c>
      <c r="K130" s="275">
        <v>5</v>
      </c>
      <c r="L130" s="275">
        <v>3</v>
      </c>
      <c r="M130" s="275">
        <v>5</v>
      </c>
      <c r="N130" s="275">
        <v>5</v>
      </c>
      <c r="O130" s="12">
        <f t="shared" si="7"/>
        <v>44</v>
      </c>
      <c r="P130" s="163">
        <f t="shared" ref="P130:P193" si="8">IF(F130&gt;$F$292*2,$F$292*2,F130) + IF(G130&gt;$G$292*2,$G$292*2,G130) + IF(H130&gt;$H$292*2,$H$292*2,H130) + IF(I130&gt;$I$292*2,$I$292*2,I130) + IF(J130&gt;$J$292*2,$J$292*2,J130) + IF(K130&gt;$K$292*2,$K$292*2,K130) + IF(L130&gt;$L$292*2,$L$292*2,L130) + IF(M130&gt;$M$292*2,$M$292*2,M130) + IF(N130&gt;$N$292*2,$N$292*2,N130)</f>
        <v>44</v>
      </c>
      <c r="Q130" s="343">
        <v>2</v>
      </c>
      <c r="R130" s="343">
        <v>2</v>
      </c>
      <c r="S130" s="343">
        <v>2</v>
      </c>
      <c r="T130" s="158"/>
      <c r="U130" s="158"/>
      <c r="V130" s="159"/>
    </row>
    <row r="131" spans="1:22" ht="15" x14ac:dyDescent="0.25">
      <c r="A131" s="594" t="s">
        <v>521</v>
      </c>
      <c r="B131" s="218">
        <v>42898</v>
      </c>
      <c r="C131" s="12">
        <v>9</v>
      </c>
      <c r="D131" s="12" t="str">
        <f t="shared" ref="D131:D194" si="9">A131&amp;C131</f>
        <v>Whitefoot, Jerry9</v>
      </c>
      <c r="E131" s="12">
        <v>3</v>
      </c>
      <c r="F131" s="275">
        <v>6</v>
      </c>
      <c r="G131" s="275">
        <v>5</v>
      </c>
      <c r="H131" s="275">
        <v>5</v>
      </c>
      <c r="I131" s="275">
        <v>7</v>
      </c>
      <c r="J131" s="275">
        <v>7</v>
      </c>
      <c r="K131" s="275">
        <v>5</v>
      </c>
      <c r="L131" s="275">
        <v>4</v>
      </c>
      <c r="M131" s="275">
        <v>5</v>
      </c>
      <c r="N131" s="275">
        <v>7</v>
      </c>
      <c r="O131" s="12">
        <f t="shared" si="7"/>
        <v>51</v>
      </c>
      <c r="P131" s="163">
        <f t="shared" si="8"/>
        <v>51</v>
      </c>
      <c r="Q131" s="343">
        <v>2</v>
      </c>
      <c r="R131" s="343">
        <v>2</v>
      </c>
      <c r="S131" s="343">
        <v>2</v>
      </c>
      <c r="T131" s="158"/>
      <c r="U131" s="158"/>
      <c r="V131" s="159"/>
    </row>
    <row r="132" spans="1:22" ht="15" x14ac:dyDescent="0.25">
      <c r="A132" s="594" t="s">
        <v>29</v>
      </c>
      <c r="B132" s="218">
        <v>42898</v>
      </c>
      <c r="C132" s="12">
        <v>9</v>
      </c>
      <c r="D132" s="12" t="str">
        <f t="shared" si="9"/>
        <v>Burke, David9</v>
      </c>
      <c r="E132" s="12">
        <v>3</v>
      </c>
      <c r="F132" s="275">
        <v>6</v>
      </c>
      <c r="G132" s="275">
        <v>5</v>
      </c>
      <c r="H132" s="275">
        <v>3</v>
      </c>
      <c r="I132" s="275">
        <v>5</v>
      </c>
      <c r="J132" s="275">
        <v>3</v>
      </c>
      <c r="K132" s="275">
        <v>5</v>
      </c>
      <c r="L132" s="275">
        <v>6</v>
      </c>
      <c r="M132" s="275">
        <v>6</v>
      </c>
      <c r="N132" s="275">
        <v>5</v>
      </c>
      <c r="O132" s="12">
        <f t="shared" si="7"/>
        <v>44</v>
      </c>
      <c r="P132" s="163">
        <f t="shared" si="8"/>
        <v>44</v>
      </c>
      <c r="Q132" s="343">
        <v>2</v>
      </c>
      <c r="R132" s="343">
        <v>2</v>
      </c>
      <c r="S132" s="343">
        <v>2</v>
      </c>
      <c r="T132" s="158"/>
      <c r="U132" s="158"/>
      <c r="V132" s="159"/>
    </row>
    <row r="133" spans="1:22" ht="15" x14ac:dyDescent="0.25">
      <c r="A133" s="594" t="s">
        <v>40</v>
      </c>
      <c r="B133" s="218">
        <v>42898</v>
      </c>
      <c r="C133" s="12">
        <v>9</v>
      </c>
      <c r="D133" s="12" t="str">
        <f t="shared" si="9"/>
        <v>Trachsel, Mike9</v>
      </c>
      <c r="E133" s="12">
        <v>3</v>
      </c>
      <c r="F133" s="275">
        <v>4</v>
      </c>
      <c r="G133" s="275">
        <v>6</v>
      </c>
      <c r="H133" s="275">
        <v>4</v>
      </c>
      <c r="I133" s="275">
        <v>5</v>
      </c>
      <c r="J133" s="275">
        <v>6</v>
      </c>
      <c r="K133" s="275">
        <v>4</v>
      </c>
      <c r="L133" s="275">
        <v>4</v>
      </c>
      <c r="M133" s="275">
        <v>4</v>
      </c>
      <c r="N133" s="275">
        <v>6</v>
      </c>
      <c r="O133" s="12">
        <f t="shared" si="7"/>
        <v>43</v>
      </c>
      <c r="P133" s="163">
        <f t="shared" si="8"/>
        <v>43</v>
      </c>
      <c r="Q133" s="343">
        <v>2</v>
      </c>
      <c r="R133" s="343">
        <v>2</v>
      </c>
      <c r="S133" s="343">
        <v>2</v>
      </c>
      <c r="T133" s="158"/>
      <c r="U133" s="158"/>
      <c r="V133" s="159"/>
    </row>
    <row r="134" spans="1:22" ht="15.75" thickBot="1" x14ac:dyDescent="0.3">
      <c r="A134" s="639" t="s">
        <v>37</v>
      </c>
      <c r="B134" s="597">
        <v>42898</v>
      </c>
      <c r="C134" s="503">
        <v>9</v>
      </c>
      <c r="D134" s="503" t="str">
        <f t="shared" si="9"/>
        <v>Trachsel, Bill9</v>
      </c>
      <c r="E134" s="503">
        <v>3</v>
      </c>
      <c r="F134" s="640">
        <v>4</v>
      </c>
      <c r="G134" s="640">
        <v>5</v>
      </c>
      <c r="H134" s="640">
        <v>5</v>
      </c>
      <c r="I134" s="640">
        <v>5</v>
      </c>
      <c r="J134" s="640">
        <v>5</v>
      </c>
      <c r="K134" s="640">
        <v>6</v>
      </c>
      <c r="L134" s="640">
        <v>4</v>
      </c>
      <c r="M134" s="640">
        <v>5</v>
      </c>
      <c r="N134" s="640">
        <v>7</v>
      </c>
      <c r="O134" s="503">
        <f t="shared" si="7"/>
        <v>46</v>
      </c>
      <c r="P134" s="641">
        <f t="shared" si="8"/>
        <v>46</v>
      </c>
      <c r="Q134" s="642">
        <v>2</v>
      </c>
      <c r="R134" s="642">
        <v>2</v>
      </c>
      <c r="S134" s="642">
        <v>2</v>
      </c>
      <c r="T134" s="458"/>
      <c r="U134" s="458"/>
      <c r="V134" s="459"/>
    </row>
    <row r="135" spans="1:22" ht="15" x14ac:dyDescent="0.25">
      <c r="A135" s="430" t="s">
        <v>503</v>
      </c>
      <c r="B135" s="581">
        <v>42905</v>
      </c>
      <c r="C135" s="770">
        <v>10</v>
      </c>
      <c r="D135" s="770" t="str">
        <f t="shared" si="9"/>
        <v>Burke, Dan10</v>
      </c>
      <c r="E135" s="770">
        <v>0</v>
      </c>
      <c r="F135" s="582">
        <v>8</v>
      </c>
      <c r="G135" s="582">
        <v>8</v>
      </c>
      <c r="H135" s="582">
        <v>6</v>
      </c>
      <c r="I135" s="582">
        <v>8</v>
      </c>
      <c r="J135" s="582">
        <v>8</v>
      </c>
      <c r="K135" s="582">
        <v>8</v>
      </c>
      <c r="L135" s="582">
        <v>5</v>
      </c>
      <c r="M135" s="582">
        <v>8</v>
      </c>
      <c r="N135" s="582">
        <v>10</v>
      </c>
      <c r="O135" s="770">
        <f t="shared" si="7"/>
        <v>69</v>
      </c>
      <c r="P135" s="425">
        <f t="shared" si="8"/>
        <v>69</v>
      </c>
      <c r="Q135" s="507"/>
      <c r="R135" s="426"/>
      <c r="S135" s="426"/>
      <c r="T135" s="426"/>
      <c r="U135" s="426"/>
      <c r="V135" s="427"/>
    </row>
    <row r="136" spans="1:22" ht="15" x14ac:dyDescent="0.25">
      <c r="A136" s="594" t="s">
        <v>26</v>
      </c>
      <c r="B136" s="218">
        <v>42905</v>
      </c>
      <c r="C136" s="12">
        <v>10</v>
      </c>
      <c r="D136" s="12" t="str">
        <f t="shared" si="9"/>
        <v>Anderson, Lee10</v>
      </c>
      <c r="E136" s="12">
        <v>0</v>
      </c>
      <c r="F136" s="275">
        <v>8</v>
      </c>
      <c r="G136" s="275">
        <v>6</v>
      </c>
      <c r="H136" s="275">
        <v>5</v>
      </c>
      <c r="I136" s="275">
        <v>7</v>
      </c>
      <c r="J136" s="275">
        <v>5</v>
      </c>
      <c r="K136" s="275">
        <v>6</v>
      </c>
      <c r="L136" s="275">
        <v>3</v>
      </c>
      <c r="M136" s="275">
        <v>6</v>
      </c>
      <c r="N136" s="275">
        <v>6</v>
      </c>
      <c r="O136" s="12">
        <f t="shared" si="7"/>
        <v>52</v>
      </c>
      <c r="P136" s="163">
        <f t="shared" si="8"/>
        <v>52</v>
      </c>
      <c r="Q136" s="343"/>
      <c r="R136" s="158"/>
      <c r="S136" s="158"/>
      <c r="T136" s="158"/>
      <c r="U136" s="158"/>
      <c r="V136" s="159"/>
    </row>
    <row r="137" spans="1:22" ht="15" x14ac:dyDescent="0.25">
      <c r="A137" s="594" t="s">
        <v>520</v>
      </c>
      <c r="B137" s="218">
        <v>42905</v>
      </c>
      <c r="C137" s="12">
        <v>10</v>
      </c>
      <c r="D137" s="12" t="str">
        <f t="shared" si="9"/>
        <v>Hoffman, George210</v>
      </c>
      <c r="E137" s="12">
        <v>0</v>
      </c>
      <c r="F137" s="275">
        <v>5</v>
      </c>
      <c r="G137" s="275">
        <v>4</v>
      </c>
      <c r="H137" s="275">
        <v>3</v>
      </c>
      <c r="I137" s="275">
        <v>5</v>
      </c>
      <c r="J137" s="275">
        <v>6</v>
      </c>
      <c r="K137" s="275">
        <v>4</v>
      </c>
      <c r="L137" s="275">
        <v>4</v>
      </c>
      <c r="M137" s="275">
        <v>5</v>
      </c>
      <c r="N137" s="275">
        <v>5</v>
      </c>
      <c r="O137" s="12">
        <f t="shared" si="7"/>
        <v>41</v>
      </c>
      <c r="P137" s="163">
        <f t="shared" si="8"/>
        <v>41</v>
      </c>
      <c r="Q137" s="343"/>
      <c r="R137" s="158"/>
      <c r="S137" s="158"/>
      <c r="T137" s="158"/>
      <c r="U137" s="158"/>
      <c r="V137" s="159"/>
    </row>
    <row r="138" spans="1:22" ht="15" x14ac:dyDescent="0.25">
      <c r="A138" s="594" t="s">
        <v>30</v>
      </c>
      <c r="B138" s="218">
        <v>42905</v>
      </c>
      <c r="C138" s="12">
        <v>10</v>
      </c>
      <c r="D138" s="12" t="str">
        <f t="shared" si="9"/>
        <v>Cashman, Cal10</v>
      </c>
      <c r="E138" s="12">
        <v>1</v>
      </c>
      <c r="F138" s="275">
        <v>5</v>
      </c>
      <c r="G138" s="275">
        <v>5</v>
      </c>
      <c r="H138" s="275">
        <v>6</v>
      </c>
      <c r="I138" s="275">
        <v>6</v>
      </c>
      <c r="J138" s="275">
        <v>5</v>
      </c>
      <c r="K138" s="275">
        <v>5</v>
      </c>
      <c r="L138" s="275">
        <v>4</v>
      </c>
      <c r="M138" s="275">
        <v>5</v>
      </c>
      <c r="N138" s="275">
        <v>7</v>
      </c>
      <c r="O138" s="12">
        <f t="shared" si="7"/>
        <v>48</v>
      </c>
      <c r="P138" s="163">
        <f t="shared" si="8"/>
        <v>48</v>
      </c>
      <c r="Q138" s="343"/>
      <c r="R138" s="158"/>
      <c r="S138" s="158"/>
      <c r="T138" s="158"/>
      <c r="U138" s="158"/>
      <c r="V138" s="159"/>
    </row>
    <row r="139" spans="1:22" ht="15" x14ac:dyDescent="0.25">
      <c r="A139" s="594" t="s">
        <v>39</v>
      </c>
      <c r="B139" s="218">
        <v>42905</v>
      </c>
      <c r="C139" s="12">
        <v>10</v>
      </c>
      <c r="D139" s="12" t="str">
        <f t="shared" si="9"/>
        <v>Trachsel, Jay10</v>
      </c>
      <c r="E139" s="12">
        <v>1</v>
      </c>
      <c r="F139" s="275">
        <v>5</v>
      </c>
      <c r="G139" s="275">
        <v>7</v>
      </c>
      <c r="H139" s="275">
        <v>4</v>
      </c>
      <c r="I139" s="275">
        <v>7</v>
      </c>
      <c r="J139" s="275">
        <v>6</v>
      </c>
      <c r="K139" s="275">
        <v>4</v>
      </c>
      <c r="L139" s="275">
        <v>4</v>
      </c>
      <c r="M139" s="275">
        <v>5</v>
      </c>
      <c r="N139" s="275">
        <v>6</v>
      </c>
      <c r="O139" s="12">
        <f t="shared" si="7"/>
        <v>48</v>
      </c>
      <c r="P139" s="163">
        <f t="shared" si="8"/>
        <v>48</v>
      </c>
      <c r="Q139" s="343">
        <v>2</v>
      </c>
      <c r="R139" s="343">
        <v>2</v>
      </c>
      <c r="S139" s="343">
        <v>2</v>
      </c>
      <c r="T139" s="158"/>
      <c r="U139" s="158"/>
      <c r="V139" s="159"/>
    </row>
    <row r="140" spans="1:22" ht="15" x14ac:dyDescent="0.25">
      <c r="A140" s="594" t="s">
        <v>512</v>
      </c>
      <c r="B140" s="218">
        <v>42905</v>
      </c>
      <c r="C140" s="12">
        <v>10</v>
      </c>
      <c r="D140" s="12" t="str">
        <f t="shared" si="9"/>
        <v>Chilson, Jerry10</v>
      </c>
      <c r="E140" s="12">
        <v>1</v>
      </c>
      <c r="F140" s="275">
        <v>4</v>
      </c>
      <c r="G140" s="275">
        <v>4</v>
      </c>
      <c r="H140" s="275">
        <v>4</v>
      </c>
      <c r="I140" s="275">
        <v>4</v>
      </c>
      <c r="J140" s="275">
        <v>4</v>
      </c>
      <c r="K140" s="275">
        <v>5</v>
      </c>
      <c r="L140" s="275">
        <v>5</v>
      </c>
      <c r="M140" s="275">
        <v>4</v>
      </c>
      <c r="N140" s="275">
        <v>6</v>
      </c>
      <c r="O140" s="12">
        <f t="shared" si="7"/>
        <v>40</v>
      </c>
      <c r="P140" s="163">
        <f t="shared" si="8"/>
        <v>40</v>
      </c>
      <c r="Q140" s="343">
        <v>2</v>
      </c>
      <c r="R140" s="343">
        <v>2</v>
      </c>
      <c r="S140" s="343">
        <v>2</v>
      </c>
      <c r="T140" s="158"/>
      <c r="U140" s="158"/>
      <c r="V140" s="159"/>
    </row>
    <row r="141" spans="1:22" ht="15" x14ac:dyDescent="0.25">
      <c r="A141" s="594" t="s">
        <v>521</v>
      </c>
      <c r="B141" s="218">
        <v>42905</v>
      </c>
      <c r="C141" s="12">
        <v>10</v>
      </c>
      <c r="D141" s="12" t="str">
        <f t="shared" si="9"/>
        <v>Whitefoot, Jerry10</v>
      </c>
      <c r="E141" s="12">
        <v>1</v>
      </c>
      <c r="F141" s="275">
        <v>7</v>
      </c>
      <c r="G141" s="275">
        <v>4</v>
      </c>
      <c r="H141" s="275">
        <v>4</v>
      </c>
      <c r="I141" s="275">
        <v>6</v>
      </c>
      <c r="J141" s="275">
        <v>7</v>
      </c>
      <c r="K141" s="275">
        <v>6</v>
      </c>
      <c r="L141" s="275">
        <v>4</v>
      </c>
      <c r="M141" s="275">
        <v>4</v>
      </c>
      <c r="N141" s="275">
        <v>6</v>
      </c>
      <c r="O141" s="12">
        <f t="shared" si="7"/>
        <v>48</v>
      </c>
      <c r="P141" s="163">
        <f t="shared" si="8"/>
        <v>48</v>
      </c>
      <c r="Q141" s="343">
        <v>2</v>
      </c>
      <c r="R141" s="343">
        <v>2</v>
      </c>
      <c r="S141" s="343">
        <v>2</v>
      </c>
      <c r="T141" s="158"/>
      <c r="U141" s="158"/>
      <c r="V141" s="159"/>
    </row>
    <row r="142" spans="1:22" ht="15" x14ac:dyDescent="0.25">
      <c r="A142" s="594" t="s">
        <v>129</v>
      </c>
      <c r="B142" s="218">
        <v>42905</v>
      </c>
      <c r="C142" s="12">
        <v>10</v>
      </c>
      <c r="D142" s="12" t="str">
        <f t="shared" si="9"/>
        <v>Horst, Dale10</v>
      </c>
      <c r="E142" s="12">
        <v>2</v>
      </c>
      <c r="F142" s="275">
        <v>5</v>
      </c>
      <c r="G142" s="275">
        <v>5</v>
      </c>
      <c r="H142" s="275">
        <v>3</v>
      </c>
      <c r="I142" s="275">
        <v>7</v>
      </c>
      <c r="J142" s="275">
        <v>7</v>
      </c>
      <c r="K142" s="275">
        <v>4</v>
      </c>
      <c r="L142" s="275">
        <v>5</v>
      </c>
      <c r="M142" s="275">
        <v>6</v>
      </c>
      <c r="N142" s="275">
        <v>6</v>
      </c>
      <c r="O142" s="12">
        <f t="shared" si="6"/>
        <v>48</v>
      </c>
      <c r="P142" s="163">
        <f t="shared" si="8"/>
        <v>48</v>
      </c>
      <c r="Q142" s="343">
        <v>2</v>
      </c>
      <c r="R142" s="343">
        <v>2</v>
      </c>
      <c r="S142" s="343">
        <v>2</v>
      </c>
      <c r="T142" s="158"/>
      <c r="U142" s="158"/>
      <c r="V142" s="159"/>
    </row>
    <row r="143" spans="1:22" ht="15" x14ac:dyDescent="0.25">
      <c r="A143" s="594" t="s">
        <v>511</v>
      </c>
      <c r="B143" s="218">
        <v>42905</v>
      </c>
      <c r="C143" s="12">
        <v>10</v>
      </c>
      <c r="D143" s="12" t="str">
        <f t="shared" si="9"/>
        <v>Demick, Chris10</v>
      </c>
      <c r="E143" s="12">
        <v>2</v>
      </c>
      <c r="F143" s="275">
        <v>6</v>
      </c>
      <c r="G143" s="275">
        <v>5</v>
      </c>
      <c r="H143" s="275">
        <v>5</v>
      </c>
      <c r="I143" s="275">
        <v>4</v>
      </c>
      <c r="J143" s="275">
        <v>7</v>
      </c>
      <c r="K143" s="275">
        <v>6</v>
      </c>
      <c r="L143" s="275">
        <v>4</v>
      </c>
      <c r="M143" s="275">
        <v>6</v>
      </c>
      <c r="N143" s="275">
        <v>6</v>
      </c>
      <c r="O143" s="12">
        <f t="shared" si="6"/>
        <v>49</v>
      </c>
      <c r="P143" s="163">
        <f t="shared" si="8"/>
        <v>49</v>
      </c>
      <c r="Q143" s="343">
        <v>2</v>
      </c>
      <c r="R143" s="343">
        <v>2</v>
      </c>
      <c r="S143" s="343">
        <v>2</v>
      </c>
      <c r="T143" s="158"/>
      <c r="U143" s="158"/>
      <c r="V143" s="159"/>
    </row>
    <row r="144" spans="1:22" ht="15" x14ac:dyDescent="0.25">
      <c r="A144" s="594" t="s">
        <v>38</v>
      </c>
      <c r="B144" s="218">
        <v>42905</v>
      </c>
      <c r="C144" s="12">
        <v>10</v>
      </c>
      <c r="D144" s="12" t="str">
        <f t="shared" si="9"/>
        <v>Trachsel, Brian10</v>
      </c>
      <c r="E144" s="12">
        <v>2</v>
      </c>
      <c r="F144" s="275">
        <v>6</v>
      </c>
      <c r="G144" s="275">
        <v>7</v>
      </c>
      <c r="H144" s="275">
        <v>4</v>
      </c>
      <c r="I144" s="275">
        <v>5</v>
      </c>
      <c r="J144" s="275">
        <v>5</v>
      </c>
      <c r="K144" s="275">
        <v>9</v>
      </c>
      <c r="L144" s="275">
        <v>5</v>
      </c>
      <c r="M144" s="275">
        <v>6</v>
      </c>
      <c r="N144" s="275">
        <v>7</v>
      </c>
      <c r="O144" s="12">
        <f t="shared" si="6"/>
        <v>54</v>
      </c>
      <c r="P144" s="163">
        <f t="shared" si="8"/>
        <v>53</v>
      </c>
      <c r="Q144" s="343">
        <v>2</v>
      </c>
      <c r="R144" s="343">
        <v>2</v>
      </c>
      <c r="S144" s="343">
        <v>2</v>
      </c>
      <c r="T144" s="158"/>
      <c r="U144" s="158"/>
      <c r="V144" s="159"/>
    </row>
    <row r="145" spans="1:23" ht="15" x14ac:dyDescent="0.25">
      <c r="A145" s="594" t="s">
        <v>47</v>
      </c>
      <c r="B145" s="218">
        <v>42905</v>
      </c>
      <c r="C145" s="12">
        <v>10</v>
      </c>
      <c r="D145" s="12" t="str">
        <f t="shared" si="9"/>
        <v>Trachsel, Jeff10</v>
      </c>
      <c r="E145" s="12">
        <v>2</v>
      </c>
      <c r="F145" s="275">
        <v>4</v>
      </c>
      <c r="G145" s="275">
        <v>5</v>
      </c>
      <c r="H145" s="275">
        <v>3</v>
      </c>
      <c r="I145" s="275">
        <v>4</v>
      </c>
      <c r="J145" s="275">
        <v>4</v>
      </c>
      <c r="K145" s="275">
        <v>5</v>
      </c>
      <c r="L145" s="275">
        <v>5</v>
      </c>
      <c r="M145" s="275">
        <v>6</v>
      </c>
      <c r="N145" s="275">
        <v>5</v>
      </c>
      <c r="O145" s="12">
        <f t="shared" si="6"/>
        <v>41</v>
      </c>
      <c r="P145" s="163">
        <f t="shared" si="8"/>
        <v>41</v>
      </c>
      <c r="Q145" s="343">
        <v>2</v>
      </c>
      <c r="R145" s="343">
        <v>2</v>
      </c>
      <c r="S145" s="343">
        <v>2</v>
      </c>
      <c r="T145" s="158"/>
      <c r="U145" s="158"/>
      <c r="V145" s="159">
        <v>9</v>
      </c>
    </row>
    <row r="146" spans="1:23" ht="15" x14ac:dyDescent="0.25">
      <c r="A146" s="594" t="s">
        <v>34</v>
      </c>
      <c r="B146" s="218">
        <v>42905</v>
      </c>
      <c r="C146" s="12">
        <v>10</v>
      </c>
      <c r="D146" s="12" t="str">
        <f t="shared" si="9"/>
        <v>Lewandowski, Mike10</v>
      </c>
      <c r="E146" s="12">
        <v>3</v>
      </c>
      <c r="F146" s="275">
        <v>5</v>
      </c>
      <c r="G146" s="275">
        <v>5</v>
      </c>
      <c r="H146" s="275">
        <v>4</v>
      </c>
      <c r="I146" s="275">
        <v>5</v>
      </c>
      <c r="J146" s="275">
        <v>5</v>
      </c>
      <c r="K146" s="275">
        <v>6</v>
      </c>
      <c r="L146" s="275">
        <v>4</v>
      </c>
      <c r="M146" s="275">
        <v>5</v>
      </c>
      <c r="N146" s="275">
        <v>6</v>
      </c>
      <c r="O146" s="12">
        <f t="shared" si="6"/>
        <v>45</v>
      </c>
      <c r="P146" s="163">
        <f t="shared" si="8"/>
        <v>45</v>
      </c>
      <c r="Q146" s="343">
        <v>2</v>
      </c>
      <c r="R146" s="343">
        <v>2</v>
      </c>
      <c r="S146" s="343">
        <v>2</v>
      </c>
      <c r="T146" s="158"/>
      <c r="U146" s="158"/>
      <c r="V146" s="159"/>
    </row>
    <row r="147" spans="1:23" ht="15" x14ac:dyDescent="0.25">
      <c r="A147" s="594" t="s">
        <v>41</v>
      </c>
      <c r="B147" s="218">
        <v>42905</v>
      </c>
      <c r="C147" s="12">
        <v>10</v>
      </c>
      <c r="D147" s="12" t="str">
        <f t="shared" si="9"/>
        <v>Trachsel, Steve10</v>
      </c>
      <c r="E147" s="12">
        <v>3</v>
      </c>
      <c r="F147" s="275">
        <v>5</v>
      </c>
      <c r="G147" s="275">
        <v>5</v>
      </c>
      <c r="H147" s="275">
        <v>8</v>
      </c>
      <c r="I147" s="275">
        <v>7</v>
      </c>
      <c r="J147" s="275">
        <v>4</v>
      </c>
      <c r="K147" s="275">
        <v>4</v>
      </c>
      <c r="L147" s="275">
        <v>2</v>
      </c>
      <c r="M147" s="275">
        <v>6</v>
      </c>
      <c r="N147" s="275">
        <v>6</v>
      </c>
      <c r="O147" s="12">
        <f t="shared" si="6"/>
        <v>47</v>
      </c>
      <c r="P147" s="163">
        <f t="shared" si="8"/>
        <v>45</v>
      </c>
      <c r="Q147" s="343">
        <v>2</v>
      </c>
      <c r="R147" s="343">
        <v>2</v>
      </c>
      <c r="S147" s="343">
        <v>2</v>
      </c>
      <c r="T147" s="158"/>
      <c r="U147" s="158">
        <v>11</v>
      </c>
      <c r="V147" s="159"/>
      <c r="W147" s="11" t="s">
        <v>515</v>
      </c>
    </row>
    <row r="148" spans="1:23" ht="15" x14ac:dyDescent="0.25">
      <c r="A148" s="594" t="s">
        <v>40</v>
      </c>
      <c r="B148" s="218">
        <v>42905</v>
      </c>
      <c r="C148" s="12">
        <v>10</v>
      </c>
      <c r="D148" s="12" t="str">
        <f t="shared" si="9"/>
        <v>Trachsel, Mike10</v>
      </c>
      <c r="E148" s="12">
        <v>3</v>
      </c>
      <c r="F148" s="275">
        <v>5</v>
      </c>
      <c r="G148" s="275">
        <v>4</v>
      </c>
      <c r="H148" s="275">
        <v>5</v>
      </c>
      <c r="I148" s="275">
        <v>6</v>
      </c>
      <c r="J148" s="275">
        <v>4</v>
      </c>
      <c r="K148" s="275">
        <v>4</v>
      </c>
      <c r="L148" s="275">
        <v>4</v>
      </c>
      <c r="M148" s="275">
        <v>4</v>
      </c>
      <c r="N148" s="275">
        <v>5</v>
      </c>
      <c r="O148" s="12">
        <f t="shared" si="6"/>
        <v>41</v>
      </c>
      <c r="P148" s="163">
        <f t="shared" si="8"/>
        <v>41</v>
      </c>
      <c r="Q148" s="343">
        <v>2</v>
      </c>
      <c r="R148" s="343">
        <v>2</v>
      </c>
      <c r="S148" s="343">
        <v>2</v>
      </c>
      <c r="T148" s="158"/>
      <c r="U148" s="158"/>
      <c r="V148" s="159"/>
    </row>
    <row r="149" spans="1:23" ht="15.75" thickBot="1" x14ac:dyDescent="0.3">
      <c r="A149" s="639" t="s">
        <v>29</v>
      </c>
      <c r="B149" s="597">
        <v>42905</v>
      </c>
      <c r="C149" s="503">
        <v>10</v>
      </c>
      <c r="D149" s="503" t="str">
        <f t="shared" si="9"/>
        <v>Burke, David10</v>
      </c>
      <c r="E149" s="503">
        <v>3</v>
      </c>
      <c r="F149" s="640">
        <v>5</v>
      </c>
      <c r="G149" s="640">
        <v>4</v>
      </c>
      <c r="H149" s="640">
        <v>4</v>
      </c>
      <c r="I149" s="640">
        <v>5</v>
      </c>
      <c r="J149" s="640">
        <v>3</v>
      </c>
      <c r="K149" s="640">
        <v>3</v>
      </c>
      <c r="L149" s="640">
        <v>3</v>
      </c>
      <c r="M149" s="640">
        <v>4</v>
      </c>
      <c r="N149" s="640">
        <v>4</v>
      </c>
      <c r="O149" s="503">
        <f t="shared" si="6"/>
        <v>35</v>
      </c>
      <c r="P149" s="641">
        <f t="shared" si="8"/>
        <v>35</v>
      </c>
      <c r="Q149" s="642">
        <v>2</v>
      </c>
      <c r="R149" s="642">
        <v>2</v>
      </c>
      <c r="S149" s="642">
        <v>2</v>
      </c>
      <c r="T149" s="458">
        <v>16.5</v>
      </c>
      <c r="U149" s="458">
        <v>5.5</v>
      </c>
      <c r="V149" s="459">
        <v>13</v>
      </c>
    </row>
    <row r="150" spans="1:23" ht="15.75" thickBot="1" x14ac:dyDescent="0.3">
      <c r="A150" s="709" t="s">
        <v>37</v>
      </c>
      <c r="B150" s="659">
        <v>42905</v>
      </c>
      <c r="C150" s="660">
        <v>10</v>
      </c>
      <c r="D150" s="660" t="str">
        <f t="shared" si="9"/>
        <v>Trachsel, Bill10</v>
      </c>
      <c r="E150" s="660">
        <v>4</v>
      </c>
      <c r="F150" s="661">
        <v>4</v>
      </c>
      <c r="G150" s="661">
        <v>5</v>
      </c>
      <c r="H150" s="661">
        <v>3</v>
      </c>
      <c r="I150" s="661">
        <v>7</v>
      </c>
      <c r="J150" s="661">
        <v>5</v>
      </c>
      <c r="K150" s="661">
        <v>5</v>
      </c>
      <c r="L150" s="661">
        <v>3</v>
      </c>
      <c r="M150" s="661">
        <v>6</v>
      </c>
      <c r="N150" s="661">
        <v>7</v>
      </c>
      <c r="O150" s="660">
        <f t="shared" si="6"/>
        <v>45</v>
      </c>
      <c r="P150" s="662">
        <f t="shared" si="8"/>
        <v>45</v>
      </c>
      <c r="Q150" s="663"/>
      <c r="R150" s="664"/>
      <c r="S150" s="664"/>
      <c r="T150" s="664"/>
      <c r="U150" s="664"/>
      <c r="V150" s="665"/>
    </row>
    <row r="151" spans="1:23" ht="15" x14ac:dyDescent="0.25">
      <c r="A151" s="430" t="s">
        <v>38</v>
      </c>
      <c r="B151" s="581">
        <v>42912</v>
      </c>
      <c r="C151" s="770">
        <v>11</v>
      </c>
      <c r="D151" s="770" t="str">
        <f t="shared" si="9"/>
        <v>Trachsel, Brian11</v>
      </c>
      <c r="E151" s="770">
        <v>-1</v>
      </c>
      <c r="F151" s="582">
        <v>5</v>
      </c>
      <c r="G151" s="582">
        <v>6</v>
      </c>
      <c r="H151" s="582">
        <v>3</v>
      </c>
      <c r="I151" s="582">
        <v>8</v>
      </c>
      <c r="J151" s="582">
        <v>4</v>
      </c>
      <c r="K151" s="582">
        <v>8</v>
      </c>
      <c r="L151" s="582">
        <v>3</v>
      </c>
      <c r="M151" s="582">
        <v>5</v>
      </c>
      <c r="N151" s="582">
        <v>7</v>
      </c>
      <c r="O151" s="770">
        <f t="shared" si="6"/>
        <v>49</v>
      </c>
      <c r="P151" s="425">
        <f t="shared" si="8"/>
        <v>49</v>
      </c>
      <c r="Q151" s="507"/>
      <c r="R151" s="426"/>
      <c r="S151" s="426"/>
      <c r="T151" s="426"/>
      <c r="U151" s="426"/>
      <c r="V151" s="427"/>
    </row>
    <row r="152" spans="1:23" ht="15" x14ac:dyDescent="0.25">
      <c r="A152" s="594" t="s">
        <v>35</v>
      </c>
      <c r="B152" s="218">
        <v>42912</v>
      </c>
      <c r="C152" s="12">
        <v>11</v>
      </c>
      <c r="D152" s="12" t="str">
        <f t="shared" si="9"/>
        <v>Schaefer, Jack11</v>
      </c>
      <c r="E152" s="12">
        <v>-1</v>
      </c>
      <c r="F152" s="275">
        <v>5</v>
      </c>
      <c r="G152" s="275">
        <v>7</v>
      </c>
      <c r="H152" s="275">
        <v>3</v>
      </c>
      <c r="I152" s="275">
        <v>6</v>
      </c>
      <c r="J152" s="275">
        <v>3</v>
      </c>
      <c r="K152" s="275">
        <v>5</v>
      </c>
      <c r="L152" s="275">
        <v>4</v>
      </c>
      <c r="M152" s="275">
        <v>5</v>
      </c>
      <c r="N152" s="275">
        <v>5</v>
      </c>
      <c r="O152" s="12">
        <f t="shared" si="6"/>
        <v>43</v>
      </c>
      <c r="P152" s="163">
        <f t="shared" si="8"/>
        <v>43</v>
      </c>
      <c r="Q152" s="343"/>
      <c r="R152" s="158"/>
      <c r="S152" s="158"/>
      <c r="T152" s="158"/>
      <c r="U152" s="158"/>
      <c r="V152" s="159"/>
    </row>
    <row r="153" spans="1:23" ht="15" x14ac:dyDescent="0.25">
      <c r="A153" s="594" t="s">
        <v>37</v>
      </c>
      <c r="B153" s="218">
        <v>42912</v>
      </c>
      <c r="C153" s="12">
        <v>11</v>
      </c>
      <c r="D153" s="12" t="str">
        <f t="shared" si="9"/>
        <v>Trachsel, Bill11</v>
      </c>
      <c r="E153" s="12">
        <v>0</v>
      </c>
      <c r="F153" s="275">
        <v>4</v>
      </c>
      <c r="G153" s="275">
        <v>4</v>
      </c>
      <c r="H153" s="275">
        <v>5</v>
      </c>
      <c r="I153" s="275">
        <v>6</v>
      </c>
      <c r="J153" s="275">
        <v>4</v>
      </c>
      <c r="K153" s="275">
        <v>5</v>
      </c>
      <c r="L153" s="275">
        <v>5</v>
      </c>
      <c r="M153" s="275">
        <v>5</v>
      </c>
      <c r="N153" s="275">
        <v>6</v>
      </c>
      <c r="O153" s="12">
        <f t="shared" si="6"/>
        <v>44</v>
      </c>
      <c r="P153" s="163">
        <f t="shared" si="8"/>
        <v>44</v>
      </c>
      <c r="Q153" s="343">
        <v>3</v>
      </c>
      <c r="R153" s="158">
        <v>2</v>
      </c>
      <c r="S153" s="158">
        <v>2</v>
      </c>
      <c r="T153" s="158">
        <v>7.33</v>
      </c>
      <c r="U153" s="158"/>
      <c r="V153" s="159"/>
    </row>
    <row r="154" spans="1:23" ht="15" x14ac:dyDescent="0.25">
      <c r="A154" s="594" t="s">
        <v>30</v>
      </c>
      <c r="B154" s="218">
        <v>42912</v>
      </c>
      <c r="C154" s="12">
        <v>11</v>
      </c>
      <c r="D154" s="12" t="str">
        <f t="shared" si="9"/>
        <v>Cashman, Cal11</v>
      </c>
      <c r="E154" s="12">
        <v>1</v>
      </c>
      <c r="F154" s="275">
        <v>6</v>
      </c>
      <c r="G154" s="275">
        <v>5</v>
      </c>
      <c r="H154" s="275">
        <v>6</v>
      </c>
      <c r="I154" s="275">
        <v>6</v>
      </c>
      <c r="J154" s="275">
        <v>5</v>
      </c>
      <c r="K154" s="275">
        <v>6</v>
      </c>
      <c r="L154" s="275">
        <v>5</v>
      </c>
      <c r="M154" s="275">
        <v>7</v>
      </c>
      <c r="N154" s="275">
        <v>7</v>
      </c>
      <c r="O154" s="12">
        <f t="shared" si="6"/>
        <v>53</v>
      </c>
      <c r="P154" s="163">
        <f t="shared" si="8"/>
        <v>53</v>
      </c>
      <c r="Q154" s="343"/>
      <c r="R154" s="158"/>
      <c r="S154" s="158"/>
      <c r="T154" s="158"/>
      <c r="U154" s="158"/>
      <c r="V154" s="159"/>
    </row>
    <row r="155" spans="1:23" ht="15" x14ac:dyDescent="0.25">
      <c r="A155" s="594" t="s">
        <v>503</v>
      </c>
      <c r="B155" s="218">
        <v>42912</v>
      </c>
      <c r="C155" s="12">
        <v>11</v>
      </c>
      <c r="D155" s="12" t="str">
        <f t="shared" si="9"/>
        <v>Burke, Dan11</v>
      </c>
      <c r="E155" s="12">
        <v>1</v>
      </c>
      <c r="F155" s="275">
        <v>8</v>
      </c>
      <c r="G155" s="275">
        <v>7</v>
      </c>
      <c r="H155" s="275">
        <v>5</v>
      </c>
      <c r="I155" s="275">
        <v>9</v>
      </c>
      <c r="J155" s="275">
        <v>12</v>
      </c>
      <c r="K155" s="275">
        <v>8</v>
      </c>
      <c r="L155" s="275">
        <v>6</v>
      </c>
      <c r="M155" s="275">
        <v>7</v>
      </c>
      <c r="N155" s="275">
        <v>9</v>
      </c>
      <c r="O155" s="12">
        <f t="shared" si="6"/>
        <v>71</v>
      </c>
      <c r="P155" s="163">
        <f t="shared" si="8"/>
        <v>66</v>
      </c>
      <c r="Q155" s="343"/>
      <c r="R155" s="158"/>
      <c r="S155" s="158"/>
      <c r="T155" s="158"/>
      <c r="U155" s="158"/>
      <c r="V155" s="159"/>
    </row>
    <row r="156" spans="1:23" ht="15" x14ac:dyDescent="0.25">
      <c r="A156" s="594" t="s">
        <v>511</v>
      </c>
      <c r="B156" s="218">
        <v>42912</v>
      </c>
      <c r="C156" s="12">
        <v>11</v>
      </c>
      <c r="D156" s="12" t="str">
        <f t="shared" si="9"/>
        <v>Demick, Chris11</v>
      </c>
      <c r="E156" s="12">
        <v>1</v>
      </c>
      <c r="F156" s="275">
        <v>6</v>
      </c>
      <c r="G156" s="275">
        <v>6</v>
      </c>
      <c r="H156" s="275">
        <v>5</v>
      </c>
      <c r="I156" s="275">
        <v>7</v>
      </c>
      <c r="J156" s="275">
        <v>4</v>
      </c>
      <c r="K156" s="275">
        <v>7</v>
      </c>
      <c r="L156" s="275">
        <v>6</v>
      </c>
      <c r="M156" s="275">
        <v>7</v>
      </c>
      <c r="N156" s="275">
        <v>4</v>
      </c>
      <c r="O156" s="12">
        <f t="shared" si="6"/>
        <v>52</v>
      </c>
      <c r="P156" s="163">
        <f t="shared" si="8"/>
        <v>52</v>
      </c>
      <c r="Q156" s="343">
        <v>2</v>
      </c>
      <c r="R156" s="158">
        <v>2</v>
      </c>
      <c r="S156" s="158">
        <v>2</v>
      </c>
      <c r="T156" s="158">
        <v>7.33</v>
      </c>
      <c r="U156" s="158"/>
      <c r="V156" s="159"/>
    </row>
    <row r="157" spans="1:23" ht="15" x14ac:dyDescent="0.25">
      <c r="A157" s="594" t="s">
        <v>129</v>
      </c>
      <c r="B157" s="218">
        <v>42912</v>
      </c>
      <c r="C157" s="12">
        <v>11</v>
      </c>
      <c r="D157" s="12" t="str">
        <f t="shared" si="9"/>
        <v>Horst, Dale11</v>
      </c>
      <c r="E157" s="12">
        <v>1</v>
      </c>
      <c r="F157" s="275">
        <v>5</v>
      </c>
      <c r="G157" s="275">
        <v>5</v>
      </c>
      <c r="H157" s="275">
        <v>5</v>
      </c>
      <c r="I157" s="275">
        <v>5</v>
      </c>
      <c r="J157" s="275">
        <v>5</v>
      </c>
      <c r="K157" s="275">
        <v>7</v>
      </c>
      <c r="L157" s="275">
        <v>5</v>
      </c>
      <c r="M157" s="275">
        <v>6</v>
      </c>
      <c r="N157" s="275">
        <v>5</v>
      </c>
      <c r="O157" s="12">
        <f t="shared" si="6"/>
        <v>48</v>
      </c>
      <c r="P157" s="163">
        <f t="shared" si="8"/>
        <v>48</v>
      </c>
      <c r="Q157" s="343">
        <v>2</v>
      </c>
      <c r="R157" s="158">
        <v>2</v>
      </c>
      <c r="S157" s="158">
        <v>2</v>
      </c>
      <c r="T157" s="158"/>
      <c r="U157" s="158"/>
      <c r="V157" s="159"/>
    </row>
    <row r="158" spans="1:23" ht="15" x14ac:dyDescent="0.25">
      <c r="A158" s="594" t="s">
        <v>131</v>
      </c>
      <c r="B158" s="218">
        <v>42912</v>
      </c>
      <c r="C158" s="12">
        <v>11</v>
      </c>
      <c r="D158" s="12" t="str">
        <f t="shared" si="9"/>
        <v>O'Hare, Nathan11</v>
      </c>
      <c r="E158" s="12">
        <v>2</v>
      </c>
      <c r="F158" s="275">
        <v>6</v>
      </c>
      <c r="G158" s="275">
        <v>5</v>
      </c>
      <c r="H158" s="275">
        <v>3</v>
      </c>
      <c r="I158" s="275">
        <v>6</v>
      </c>
      <c r="J158" s="275">
        <v>5</v>
      </c>
      <c r="K158" s="275">
        <v>5</v>
      </c>
      <c r="L158" s="275">
        <v>6</v>
      </c>
      <c r="M158" s="275">
        <v>7</v>
      </c>
      <c r="N158" s="275">
        <v>6</v>
      </c>
      <c r="O158" s="12">
        <f t="shared" si="6"/>
        <v>49</v>
      </c>
      <c r="P158" s="163">
        <f t="shared" si="8"/>
        <v>49</v>
      </c>
      <c r="Q158" s="343">
        <v>4</v>
      </c>
      <c r="R158" s="158">
        <v>2</v>
      </c>
      <c r="S158" s="158">
        <v>2</v>
      </c>
      <c r="T158" s="271"/>
      <c r="U158" s="158">
        <v>37</v>
      </c>
      <c r="V158" s="159"/>
      <c r="W158" s="11" t="s">
        <v>516</v>
      </c>
    </row>
    <row r="159" spans="1:23" ht="15" x14ac:dyDescent="0.25">
      <c r="A159" s="594" t="s">
        <v>34</v>
      </c>
      <c r="B159" s="218">
        <v>42912</v>
      </c>
      <c r="C159" s="12">
        <v>11</v>
      </c>
      <c r="D159" s="12" t="str">
        <f t="shared" si="9"/>
        <v>Lewandowski, Mike11</v>
      </c>
      <c r="E159" s="12">
        <v>2</v>
      </c>
      <c r="F159" s="275">
        <v>5</v>
      </c>
      <c r="G159" s="275">
        <v>5</v>
      </c>
      <c r="H159" s="275">
        <v>4</v>
      </c>
      <c r="I159" s="275">
        <v>7</v>
      </c>
      <c r="J159" s="275">
        <v>5</v>
      </c>
      <c r="K159" s="275">
        <v>5</v>
      </c>
      <c r="L159" s="275">
        <v>3</v>
      </c>
      <c r="M159" s="275">
        <v>5</v>
      </c>
      <c r="N159" s="275">
        <v>5</v>
      </c>
      <c r="O159" s="12">
        <f t="shared" si="6"/>
        <v>44</v>
      </c>
      <c r="P159" s="163">
        <f t="shared" si="8"/>
        <v>44</v>
      </c>
      <c r="Q159" s="343">
        <v>2</v>
      </c>
      <c r="R159" s="158">
        <v>2</v>
      </c>
      <c r="S159" s="158">
        <v>2</v>
      </c>
      <c r="T159" s="271"/>
      <c r="U159" s="158">
        <v>11</v>
      </c>
      <c r="V159" s="159">
        <v>13</v>
      </c>
      <c r="W159" s="11" t="s">
        <v>515</v>
      </c>
    </row>
    <row r="160" spans="1:23" ht="15" x14ac:dyDescent="0.25">
      <c r="A160" s="594" t="s">
        <v>41</v>
      </c>
      <c r="B160" s="218">
        <v>42912</v>
      </c>
      <c r="C160" s="12">
        <v>11</v>
      </c>
      <c r="D160" s="12" t="str">
        <f t="shared" si="9"/>
        <v>Trachsel, Steve11</v>
      </c>
      <c r="E160" s="12">
        <v>2</v>
      </c>
      <c r="F160" s="275">
        <v>7</v>
      </c>
      <c r="G160" s="275">
        <v>5</v>
      </c>
      <c r="H160" s="275">
        <v>4</v>
      </c>
      <c r="I160" s="275">
        <v>7</v>
      </c>
      <c r="J160" s="275">
        <v>4</v>
      </c>
      <c r="K160" s="275">
        <v>4</v>
      </c>
      <c r="L160" s="275">
        <v>5</v>
      </c>
      <c r="M160" s="275">
        <v>6</v>
      </c>
      <c r="N160" s="275">
        <v>5</v>
      </c>
      <c r="O160" s="12">
        <f t="shared" si="6"/>
        <v>47</v>
      </c>
      <c r="P160" s="163">
        <f t="shared" si="8"/>
        <v>47</v>
      </c>
      <c r="Q160" s="343">
        <v>2</v>
      </c>
      <c r="R160" s="158">
        <v>2</v>
      </c>
      <c r="S160" s="158">
        <v>2</v>
      </c>
      <c r="T160" s="70"/>
      <c r="U160" s="158"/>
      <c r="V160" s="159">
        <v>9</v>
      </c>
    </row>
    <row r="161" spans="1:22" ht="15" x14ac:dyDescent="0.25">
      <c r="A161" s="594" t="s">
        <v>512</v>
      </c>
      <c r="B161" s="218">
        <v>42912</v>
      </c>
      <c r="C161" s="12">
        <v>11</v>
      </c>
      <c r="D161" s="12" t="str">
        <f t="shared" si="9"/>
        <v>Chilson, Jerry11</v>
      </c>
      <c r="E161" s="12">
        <v>2</v>
      </c>
      <c r="F161" s="275">
        <v>6</v>
      </c>
      <c r="G161" s="275">
        <v>4</v>
      </c>
      <c r="H161" s="275">
        <v>4</v>
      </c>
      <c r="I161" s="275">
        <v>6</v>
      </c>
      <c r="J161" s="275">
        <v>4</v>
      </c>
      <c r="K161" s="275">
        <v>7</v>
      </c>
      <c r="L161" s="275">
        <v>4</v>
      </c>
      <c r="M161" s="275">
        <v>5</v>
      </c>
      <c r="N161" s="275">
        <v>6</v>
      </c>
      <c r="O161" s="12">
        <f t="shared" si="6"/>
        <v>46</v>
      </c>
      <c r="P161" s="163">
        <f t="shared" si="8"/>
        <v>46</v>
      </c>
      <c r="Q161" s="343">
        <v>2</v>
      </c>
      <c r="R161" s="158">
        <v>2</v>
      </c>
      <c r="S161" s="158">
        <v>2</v>
      </c>
      <c r="T161" s="158"/>
      <c r="U161" s="158"/>
      <c r="V161" s="159"/>
    </row>
    <row r="162" spans="1:22" ht="15" x14ac:dyDescent="0.25">
      <c r="A162" s="594" t="s">
        <v>521</v>
      </c>
      <c r="B162" s="218">
        <v>42912</v>
      </c>
      <c r="C162" s="12">
        <v>11</v>
      </c>
      <c r="D162" s="12" t="str">
        <f t="shared" si="9"/>
        <v>Whitefoot, Jerry11</v>
      </c>
      <c r="E162" s="12">
        <v>3</v>
      </c>
      <c r="F162" s="275">
        <v>7</v>
      </c>
      <c r="G162" s="275">
        <v>5</v>
      </c>
      <c r="H162" s="275">
        <v>3</v>
      </c>
      <c r="I162" s="275">
        <v>6</v>
      </c>
      <c r="J162" s="275">
        <v>8</v>
      </c>
      <c r="K162" s="275">
        <v>9</v>
      </c>
      <c r="L162" s="275">
        <v>5</v>
      </c>
      <c r="M162" s="275">
        <v>7</v>
      </c>
      <c r="N162" s="275">
        <v>7</v>
      </c>
      <c r="O162" s="12">
        <f t="shared" si="6"/>
        <v>57</v>
      </c>
      <c r="P162" s="163">
        <f t="shared" si="8"/>
        <v>56</v>
      </c>
      <c r="Q162" s="343">
        <v>2</v>
      </c>
      <c r="R162" s="158">
        <v>2</v>
      </c>
      <c r="S162" s="158">
        <v>2</v>
      </c>
      <c r="T162" s="158"/>
      <c r="U162" s="158"/>
      <c r="V162" s="159"/>
    </row>
    <row r="163" spans="1:22" ht="15" x14ac:dyDescent="0.25">
      <c r="A163" s="594" t="s">
        <v>29</v>
      </c>
      <c r="B163" s="218">
        <v>42912</v>
      </c>
      <c r="C163" s="12">
        <v>11</v>
      </c>
      <c r="D163" s="12" t="str">
        <f t="shared" si="9"/>
        <v>Burke, David11</v>
      </c>
      <c r="E163" s="12">
        <v>3</v>
      </c>
      <c r="F163" s="275">
        <v>5</v>
      </c>
      <c r="G163" s="275">
        <v>6</v>
      </c>
      <c r="H163" s="275">
        <v>2</v>
      </c>
      <c r="I163" s="275">
        <v>6</v>
      </c>
      <c r="J163" s="275">
        <v>5</v>
      </c>
      <c r="K163" s="275">
        <v>5</v>
      </c>
      <c r="L163" s="275">
        <v>4</v>
      </c>
      <c r="M163" s="275">
        <v>6</v>
      </c>
      <c r="N163" s="275">
        <v>5</v>
      </c>
      <c r="O163" s="12">
        <f t="shared" si="6"/>
        <v>44</v>
      </c>
      <c r="P163" s="163">
        <f t="shared" si="8"/>
        <v>44</v>
      </c>
      <c r="Q163" s="343">
        <v>2</v>
      </c>
      <c r="R163" s="158">
        <v>2</v>
      </c>
      <c r="S163" s="158">
        <v>2</v>
      </c>
      <c r="T163" s="158">
        <v>7.33</v>
      </c>
      <c r="U163" s="158"/>
      <c r="V163" s="159"/>
    </row>
    <row r="164" spans="1:22" ht="15" x14ac:dyDescent="0.25">
      <c r="A164" s="594" t="s">
        <v>40</v>
      </c>
      <c r="B164" s="218">
        <v>42912</v>
      </c>
      <c r="C164" s="12">
        <v>11</v>
      </c>
      <c r="D164" s="12" t="str">
        <f t="shared" si="9"/>
        <v>Trachsel, Mike11</v>
      </c>
      <c r="E164" s="12">
        <v>3</v>
      </c>
      <c r="F164" s="275">
        <v>5</v>
      </c>
      <c r="G164" s="275">
        <v>4</v>
      </c>
      <c r="H164" s="275">
        <v>3</v>
      </c>
      <c r="I164" s="275">
        <v>7</v>
      </c>
      <c r="J164" s="275">
        <v>6</v>
      </c>
      <c r="K164" s="275">
        <v>4</v>
      </c>
      <c r="L164" s="275">
        <v>4</v>
      </c>
      <c r="M164" s="275">
        <v>5</v>
      </c>
      <c r="N164" s="275">
        <v>6</v>
      </c>
      <c r="O164" s="12">
        <f t="shared" si="6"/>
        <v>44</v>
      </c>
      <c r="P164" s="163">
        <f t="shared" si="8"/>
        <v>44</v>
      </c>
      <c r="Q164" s="343">
        <v>2</v>
      </c>
      <c r="R164" s="158">
        <v>2</v>
      </c>
      <c r="S164" s="158">
        <v>2</v>
      </c>
      <c r="T164" s="158"/>
      <c r="U164" s="158"/>
      <c r="V164" s="159"/>
    </row>
    <row r="165" spans="1:22" ht="15.75" thickBot="1" x14ac:dyDescent="0.3">
      <c r="A165" s="639" t="s">
        <v>39</v>
      </c>
      <c r="B165" s="597">
        <v>42912</v>
      </c>
      <c r="C165" s="503">
        <v>11</v>
      </c>
      <c r="D165" s="503" t="str">
        <f t="shared" si="9"/>
        <v>Trachsel, Jay11</v>
      </c>
      <c r="E165" s="503">
        <v>3</v>
      </c>
      <c r="F165" s="640">
        <v>5</v>
      </c>
      <c r="G165" s="640">
        <v>6</v>
      </c>
      <c r="H165" s="640">
        <v>6</v>
      </c>
      <c r="I165" s="640">
        <v>5</v>
      </c>
      <c r="J165" s="640">
        <v>5</v>
      </c>
      <c r="K165" s="640">
        <v>5</v>
      </c>
      <c r="L165" s="640">
        <v>3</v>
      </c>
      <c r="M165" s="640">
        <v>5</v>
      </c>
      <c r="N165" s="640">
        <v>6</v>
      </c>
      <c r="O165" s="503">
        <f t="shared" si="6"/>
        <v>46</v>
      </c>
      <c r="P165" s="641">
        <f t="shared" si="8"/>
        <v>46</v>
      </c>
      <c r="Q165" s="642">
        <v>2</v>
      </c>
      <c r="R165" s="458">
        <v>2</v>
      </c>
      <c r="S165" s="458">
        <v>2</v>
      </c>
      <c r="T165" s="458"/>
      <c r="U165" s="458"/>
      <c r="V165" s="459"/>
    </row>
    <row r="166" spans="1:22" ht="15" x14ac:dyDescent="0.25">
      <c r="A166" s="430" t="s">
        <v>40</v>
      </c>
      <c r="B166" s="581">
        <v>42919</v>
      </c>
      <c r="C166" s="770">
        <v>12</v>
      </c>
      <c r="D166" s="770" t="str">
        <f t="shared" si="9"/>
        <v>Trachsel, Mike12</v>
      </c>
      <c r="E166" s="770">
        <v>0</v>
      </c>
      <c r="F166" s="582">
        <v>4</v>
      </c>
      <c r="G166" s="582">
        <v>3</v>
      </c>
      <c r="H166" s="582">
        <v>5</v>
      </c>
      <c r="I166" s="582">
        <v>5</v>
      </c>
      <c r="J166" s="582">
        <v>4</v>
      </c>
      <c r="K166" s="582">
        <v>6</v>
      </c>
      <c r="L166" s="582">
        <v>5</v>
      </c>
      <c r="M166" s="582">
        <v>5</v>
      </c>
      <c r="N166" s="582">
        <v>4</v>
      </c>
      <c r="O166" s="770">
        <f t="shared" si="6"/>
        <v>41</v>
      </c>
      <c r="P166" s="425">
        <f t="shared" si="8"/>
        <v>41</v>
      </c>
      <c r="Q166" s="507">
        <v>2</v>
      </c>
      <c r="R166" s="426">
        <v>2</v>
      </c>
      <c r="S166" s="426">
        <v>2</v>
      </c>
      <c r="T166" s="426">
        <v>6.66</v>
      </c>
      <c r="U166" s="426"/>
      <c r="V166" s="427"/>
    </row>
    <row r="167" spans="1:22" ht="15" x14ac:dyDescent="0.25">
      <c r="A167" s="594" t="s">
        <v>41</v>
      </c>
      <c r="B167" s="218">
        <v>42919</v>
      </c>
      <c r="C167" s="12">
        <v>12</v>
      </c>
      <c r="D167" s="12" t="str">
        <f t="shared" si="9"/>
        <v>Trachsel, Steve12</v>
      </c>
      <c r="E167" s="12">
        <v>0</v>
      </c>
      <c r="F167" s="275">
        <v>4</v>
      </c>
      <c r="G167" s="275">
        <v>5</v>
      </c>
      <c r="H167" s="275">
        <v>4</v>
      </c>
      <c r="I167" s="275">
        <v>7</v>
      </c>
      <c r="J167" s="275">
        <v>4</v>
      </c>
      <c r="K167" s="275">
        <v>5</v>
      </c>
      <c r="L167" s="275">
        <v>4</v>
      </c>
      <c r="M167" s="275">
        <v>4</v>
      </c>
      <c r="N167" s="275">
        <v>7</v>
      </c>
      <c r="O167" s="12">
        <f t="shared" si="6"/>
        <v>44</v>
      </c>
      <c r="P167" s="163">
        <f t="shared" si="8"/>
        <v>44</v>
      </c>
      <c r="Q167" s="343">
        <v>2</v>
      </c>
      <c r="R167" s="158">
        <v>2</v>
      </c>
      <c r="S167" s="158">
        <v>2</v>
      </c>
      <c r="T167" s="158"/>
      <c r="U167" s="158"/>
      <c r="V167" s="159"/>
    </row>
    <row r="168" spans="1:22" ht="15" x14ac:dyDescent="0.25">
      <c r="A168" s="594" t="s">
        <v>38</v>
      </c>
      <c r="B168" s="218">
        <v>42919</v>
      </c>
      <c r="C168" s="12">
        <v>12</v>
      </c>
      <c r="D168" s="12" t="str">
        <f t="shared" si="9"/>
        <v>Trachsel, Brian12</v>
      </c>
      <c r="E168" s="12">
        <v>0</v>
      </c>
      <c r="F168" s="275">
        <v>7</v>
      </c>
      <c r="G168" s="275">
        <v>5</v>
      </c>
      <c r="H168" s="275">
        <v>6</v>
      </c>
      <c r="I168" s="275">
        <v>5</v>
      </c>
      <c r="J168" s="275">
        <v>9</v>
      </c>
      <c r="K168" s="275">
        <v>5</v>
      </c>
      <c r="L168" s="275">
        <v>6</v>
      </c>
      <c r="M168" s="275">
        <v>6</v>
      </c>
      <c r="N168" s="275">
        <v>6</v>
      </c>
      <c r="O168" s="12">
        <f t="shared" si="6"/>
        <v>55</v>
      </c>
      <c r="P168" s="163">
        <f t="shared" si="8"/>
        <v>54</v>
      </c>
      <c r="Q168" s="343"/>
      <c r="R168" s="158"/>
      <c r="S168" s="158"/>
      <c r="T168" s="158"/>
      <c r="U168" s="158"/>
      <c r="V168" s="159"/>
    </row>
    <row r="169" spans="1:22" ht="15" x14ac:dyDescent="0.25">
      <c r="A169" s="594" t="s">
        <v>528</v>
      </c>
      <c r="B169" s="218">
        <v>42926</v>
      </c>
      <c r="C169" s="12">
        <v>12</v>
      </c>
      <c r="D169" s="12" t="str">
        <f t="shared" si="9"/>
        <v>Lotter, Shawn212</v>
      </c>
      <c r="E169" s="12">
        <v>1</v>
      </c>
      <c r="F169" s="275">
        <v>5</v>
      </c>
      <c r="G169" s="275">
        <v>5</v>
      </c>
      <c r="H169" s="275">
        <v>5</v>
      </c>
      <c r="I169" s="275">
        <v>8</v>
      </c>
      <c r="J169" s="275">
        <v>4</v>
      </c>
      <c r="K169" s="275">
        <v>10</v>
      </c>
      <c r="L169" s="275">
        <v>5</v>
      </c>
      <c r="M169" s="275">
        <v>5</v>
      </c>
      <c r="N169" s="275">
        <v>9</v>
      </c>
      <c r="O169" s="12">
        <f t="shared" si="6"/>
        <v>56</v>
      </c>
      <c r="P169" s="163">
        <f t="shared" si="8"/>
        <v>54</v>
      </c>
      <c r="Q169" s="343">
        <v>2</v>
      </c>
      <c r="R169" s="158">
        <v>2</v>
      </c>
      <c r="S169" s="158">
        <v>2</v>
      </c>
      <c r="T169" s="158"/>
      <c r="U169" s="158"/>
      <c r="V169" s="159"/>
    </row>
    <row r="170" spans="1:22" ht="15" x14ac:dyDescent="0.25">
      <c r="A170" s="594" t="s">
        <v>47</v>
      </c>
      <c r="B170" s="218">
        <v>42926</v>
      </c>
      <c r="C170" s="12">
        <v>12</v>
      </c>
      <c r="D170" s="12" t="str">
        <f t="shared" si="9"/>
        <v>Trachsel, Jeff12</v>
      </c>
      <c r="E170" s="12">
        <v>1</v>
      </c>
      <c r="F170" s="275">
        <v>5</v>
      </c>
      <c r="G170" s="275">
        <v>5</v>
      </c>
      <c r="H170" s="275">
        <v>4</v>
      </c>
      <c r="I170" s="275">
        <v>5</v>
      </c>
      <c r="J170" s="275">
        <v>4</v>
      </c>
      <c r="K170" s="275">
        <v>4</v>
      </c>
      <c r="L170" s="275">
        <v>4</v>
      </c>
      <c r="M170" s="275">
        <v>5</v>
      </c>
      <c r="N170" s="275">
        <v>6</v>
      </c>
      <c r="O170" s="12">
        <f t="shared" si="6"/>
        <v>42</v>
      </c>
      <c r="P170" s="163">
        <f t="shared" si="8"/>
        <v>42</v>
      </c>
      <c r="Q170" s="343">
        <v>2</v>
      </c>
      <c r="R170" s="158">
        <v>2</v>
      </c>
      <c r="S170" s="158">
        <v>2</v>
      </c>
      <c r="T170" s="158"/>
      <c r="U170" s="158"/>
      <c r="V170" s="159">
        <v>8</v>
      </c>
    </row>
    <row r="171" spans="1:22" ht="15" x14ac:dyDescent="0.25">
      <c r="A171" s="594" t="s">
        <v>129</v>
      </c>
      <c r="B171" s="218">
        <v>42926</v>
      </c>
      <c r="C171" s="12">
        <v>12</v>
      </c>
      <c r="D171" s="12" t="str">
        <f t="shared" si="9"/>
        <v>Horst, Dale12</v>
      </c>
      <c r="E171" s="12">
        <v>1</v>
      </c>
      <c r="F171" s="275">
        <v>6</v>
      </c>
      <c r="G171" s="275">
        <v>5</v>
      </c>
      <c r="H171" s="275">
        <v>6</v>
      </c>
      <c r="I171" s="275">
        <v>4</v>
      </c>
      <c r="J171" s="275">
        <v>5</v>
      </c>
      <c r="K171" s="275">
        <v>5</v>
      </c>
      <c r="L171" s="275">
        <v>6</v>
      </c>
      <c r="M171" s="275">
        <v>3</v>
      </c>
      <c r="N171" s="275">
        <v>5</v>
      </c>
      <c r="O171" s="12">
        <f t="shared" si="6"/>
        <v>45</v>
      </c>
      <c r="P171" s="163">
        <f t="shared" si="8"/>
        <v>45</v>
      </c>
      <c r="Q171" s="343">
        <v>2</v>
      </c>
      <c r="R171" s="158">
        <v>2</v>
      </c>
      <c r="S171" s="158">
        <v>2</v>
      </c>
      <c r="T171" s="158">
        <f>6.66*2</f>
        <v>13.32</v>
      </c>
      <c r="U171" s="158"/>
      <c r="V171" s="159"/>
    </row>
    <row r="172" spans="1:22" ht="15" x14ac:dyDescent="0.25">
      <c r="A172" s="594" t="s">
        <v>511</v>
      </c>
      <c r="B172" s="218">
        <v>42926</v>
      </c>
      <c r="C172" s="12">
        <v>12</v>
      </c>
      <c r="D172" s="12" t="str">
        <f t="shared" si="9"/>
        <v>Demick, Chris12</v>
      </c>
      <c r="E172" s="12">
        <v>1</v>
      </c>
      <c r="F172" s="275">
        <v>5</v>
      </c>
      <c r="G172" s="275">
        <v>6</v>
      </c>
      <c r="H172" s="275">
        <v>4</v>
      </c>
      <c r="I172" s="275">
        <v>5</v>
      </c>
      <c r="J172" s="275">
        <v>4</v>
      </c>
      <c r="K172" s="275">
        <v>4</v>
      </c>
      <c r="L172" s="275">
        <v>5</v>
      </c>
      <c r="M172" s="275">
        <v>4</v>
      </c>
      <c r="N172" s="275">
        <v>5</v>
      </c>
      <c r="O172" s="12">
        <f t="shared" si="6"/>
        <v>42</v>
      </c>
      <c r="P172" s="163">
        <f t="shared" si="8"/>
        <v>42</v>
      </c>
      <c r="Q172" s="343">
        <v>2</v>
      </c>
      <c r="R172" s="158">
        <v>2</v>
      </c>
      <c r="S172" s="158">
        <v>2</v>
      </c>
      <c r="T172" s="158"/>
      <c r="U172" s="158"/>
      <c r="V172" s="159">
        <v>12</v>
      </c>
    </row>
    <row r="173" spans="1:22" ht="15" x14ac:dyDescent="0.25">
      <c r="A173" s="594" t="s">
        <v>34</v>
      </c>
      <c r="B173" s="218">
        <v>42926</v>
      </c>
      <c r="C173" s="12">
        <v>12</v>
      </c>
      <c r="D173" s="12" t="str">
        <f t="shared" si="9"/>
        <v>Lewandowski, Mike12</v>
      </c>
      <c r="E173" s="12">
        <v>2</v>
      </c>
      <c r="F173" s="275">
        <v>5</v>
      </c>
      <c r="G173" s="275">
        <v>5</v>
      </c>
      <c r="H173" s="275">
        <v>5</v>
      </c>
      <c r="I173" s="275">
        <v>6</v>
      </c>
      <c r="J173" s="275">
        <v>6</v>
      </c>
      <c r="K173" s="275">
        <v>4</v>
      </c>
      <c r="L173" s="275">
        <v>4</v>
      </c>
      <c r="M173" s="275">
        <v>6</v>
      </c>
      <c r="N173" s="275">
        <v>6</v>
      </c>
      <c r="O173" s="12">
        <f t="shared" si="6"/>
        <v>47</v>
      </c>
      <c r="P173" s="163">
        <f t="shared" si="8"/>
        <v>47</v>
      </c>
      <c r="Q173" s="343">
        <v>2</v>
      </c>
      <c r="R173" s="158">
        <v>2</v>
      </c>
      <c r="S173" s="158">
        <v>2</v>
      </c>
      <c r="T173" s="158"/>
      <c r="U173" s="158"/>
      <c r="V173" s="159"/>
    </row>
    <row r="174" spans="1:22" ht="15" x14ac:dyDescent="0.25">
      <c r="A174" s="594" t="s">
        <v>131</v>
      </c>
      <c r="B174" s="218">
        <v>42926</v>
      </c>
      <c r="C174" s="12">
        <v>12</v>
      </c>
      <c r="D174" s="12" t="str">
        <f t="shared" si="9"/>
        <v>O'Hare, Nathan12</v>
      </c>
      <c r="E174" s="12">
        <v>2</v>
      </c>
      <c r="F174" s="275">
        <v>7</v>
      </c>
      <c r="G174" s="275">
        <v>6</v>
      </c>
      <c r="H174" s="275">
        <v>4</v>
      </c>
      <c r="I174" s="275">
        <v>6</v>
      </c>
      <c r="J174" s="275">
        <v>4</v>
      </c>
      <c r="K174" s="275">
        <v>4</v>
      </c>
      <c r="L174" s="275">
        <v>6</v>
      </c>
      <c r="M174" s="275">
        <v>4</v>
      </c>
      <c r="N174" s="275">
        <v>6</v>
      </c>
      <c r="O174" s="12">
        <f t="shared" si="6"/>
        <v>47</v>
      </c>
      <c r="P174" s="163">
        <f t="shared" si="8"/>
        <v>47</v>
      </c>
      <c r="Q174" s="343">
        <v>2</v>
      </c>
      <c r="R174" s="158">
        <v>2</v>
      </c>
      <c r="S174" s="158">
        <v>2</v>
      </c>
      <c r="T174" s="158"/>
      <c r="U174" s="158"/>
      <c r="V174" s="159"/>
    </row>
    <row r="175" spans="1:22" ht="15" x14ac:dyDescent="0.25">
      <c r="A175" s="594" t="s">
        <v>29</v>
      </c>
      <c r="B175" s="218">
        <v>42926</v>
      </c>
      <c r="C175" s="12">
        <v>12</v>
      </c>
      <c r="D175" s="12" t="str">
        <f t="shared" si="9"/>
        <v>Burke, David12</v>
      </c>
      <c r="E175" s="12">
        <v>2</v>
      </c>
      <c r="F175" s="275">
        <v>4</v>
      </c>
      <c r="G175" s="275">
        <v>5</v>
      </c>
      <c r="H175" s="275">
        <v>5</v>
      </c>
      <c r="I175" s="275">
        <v>6</v>
      </c>
      <c r="J175" s="275">
        <v>3</v>
      </c>
      <c r="K175" s="275">
        <v>6</v>
      </c>
      <c r="L175" s="275">
        <v>3</v>
      </c>
      <c r="M175" s="275">
        <v>5</v>
      </c>
      <c r="N175" s="275">
        <v>5</v>
      </c>
      <c r="O175" s="12">
        <f t="shared" si="6"/>
        <v>42</v>
      </c>
      <c r="P175" s="163">
        <f t="shared" si="8"/>
        <v>42</v>
      </c>
      <c r="Q175" s="343">
        <v>2</v>
      </c>
      <c r="R175" s="158">
        <v>2</v>
      </c>
      <c r="S175" s="158">
        <v>2</v>
      </c>
      <c r="T175" s="158"/>
      <c r="U175" s="158"/>
      <c r="V175" s="159"/>
    </row>
    <row r="176" spans="1:22" ht="15.75" thickBot="1" x14ac:dyDescent="0.3">
      <c r="A176" s="639" t="s">
        <v>39</v>
      </c>
      <c r="B176" s="597">
        <v>42926</v>
      </c>
      <c r="C176" s="503">
        <v>12</v>
      </c>
      <c r="D176" s="503" t="str">
        <f t="shared" si="9"/>
        <v>Trachsel, Jay12</v>
      </c>
      <c r="E176" s="503">
        <v>2</v>
      </c>
      <c r="F176" s="640">
        <v>6</v>
      </c>
      <c r="G176" s="640">
        <v>4</v>
      </c>
      <c r="H176" s="640">
        <v>4</v>
      </c>
      <c r="I176" s="640">
        <v>7</v>
      </c>
      <c r="J176" s="640">
        <v>3</v>
      </c>
      <c r="K176" s="640">
        <v>5</v>
      </c>
      <c r="L176" s="640">
        <v>3</v>
      </c>
      <c r="M176" s="640">
        <v>6</v>
      </c>
      <c r="N176" s="640">
        <v>5</v>
      </c>
      <c r="O176" s="503">
        <f t="shared" si="6"/>
        <v>43</v>
      </c>
      <c r="P176" s="641">
        <f t="shared" si="8"/>
        <v>43</v>
      </c>
      <c r="Q176" s="642">
        <v>2</v>
      </c>
      <c r="R176" s="458">
        <v>2</v>
      </c>
      <c r="S176" s="458">
        <v>2</v>
      </c>
      <c r="T176" s="458"/>
      <c r="U176" s="458"/>
      <c r="V176" s="459"/>
    </row>
    <row r="177" spans="1:23" ht="15" x14ac:dyDescent="0.25">
      <c r="A177" s="430" t="s">
        <v>30</v>
      </c>
      <c r="B177" s="581">
        <v>42933</v>
      </c>
      <c r="C177" s="770">
        <v>13</v>
      </c>
      <c r="D177" s="770" t="str">
        <f t="shared" si="9"/>
        <v>Cashman, Cal13</v>
      </c>
      <c r="E177" s="770">
        <v>1</v>
      </c>
      <c r="F177" s="582">
        <v>6</v>
      </c>
      <c r="G177" s="582">
        <v>5</v>
      </c>
      <c r="H177" s="582">
        <v>4</v>
      </c>
      <c r="I177" s="582">
        <v>7</v>
      </c>
      <c r="J177" s="582">
        <v>6</v>
      </c>
      <c r="K177" s="582">
        <v>6</v>
      </c>
      <c r="L177" s="582">
        <v>4</v>
      </c>
      <c r="M177" s="582">
        <v>6</v>
      </c>
      <c r="N177" s="582">
        <v>7</v>
      </c>
      <c r="O177" s="770">
        <f t="shared" si="6"/>
        <v>51</v>
      </c>
      <c r="P177" s="425">
        <f t="shared" si="8"/>
        <v>51</v>
      </c>
      <c r="Q177" s="507"/>
      <c r="R177" s="426"/>
      <c r="S177" s="426"/>
      <c r="T177" s="426"/>
      <c r="U177" s="426"/>
      <c r="V177" s="427"/>
    </row>
    <row r="178" spans="1:23" ht="15" x14ac:dyDescent="0.25">
      <c r="A178" s="594" t="s">
        <v>38</v>
      </c>
      <c r="B178" s="218">
        <v>42933</v>
      </c>
      <c r="C178" s="12">
        <v>13</v>
      </c>
      <c r="D178" s="12" t="str">
        <f t="shared" si="9"/>
        <v>Trachsel, Brian13</v>
      </c>
      <c r="E178" s="12">
        <v>1</v>
      </c>
      <c r="F178" s="275">
        <v>6</v>
      </c>
      <c r="G178" s="275">
        <v>6</v>
      </c>
      <c r="H178" s="275">
        <v>5</v>
      </c>
      <c r="I178" s="275">
        <v>4</v>
      </c>
      <c r="J178" s="275">
        <v>5</v>
      </c>
      <c r="K178" s="275">
        <v>5</v>
      </c>
      <c r="L178" s="275">
        <v>3</v>
      </c>
      <c r="M178" s="275">
        <v>5</v>
      </c>
      <c r="N178" s="275">
        <v>7</v>
      </c>
      <c r="O178" s="12">
        <f t="shared" ref="O178:O182" si="10">SUM(F178:N178)</f>
        <v>46</v>
      </c>
      <c r="P178" s="163">
        <f t="shared" si="8"/>
        <v>46</v>
      </c>
      <c r="Q178" s="343">
        <v>4</v>
      </c>
      <c r="R178" s="158">
        <v>2</v>
      </c>
      <c r="S178" s="158">
        <v>2</v>
      </c>
      <c r="T178" s="158"/>
      <c r="U178" s="158">
        <f>10+SUM(Q178:Q188)/2</f>
        <v>24</v>
      </c>
      <c r="V178" s="159">
        <v>9</v>
      </c>
      <c r="W178" s="11" t="s">
        <v>515</v>
      </c>
    </row>
    <row r="179" spans="1:23" ht="15" x14ac:dyDescent="0.25">
      <c r="A179" s="594" t="s">
        <v>512</v>
      </c>
      <c r="B179" s="218">
        <v>42933</v>
      </c>
      <c r="C179" s="12">
        <v>13</v>
      </c>
      <c r="D179" s="12" t="str">
        <f t="shared" si="9"/>
        <v>Chilson, Jerry13</v>
      </c>
      <c r="E179" s="12">
        <v>1</v>
      </c>
      <c r="F179" s="275">
        <v>4</v>
      </c>
      <c r="G179" s="275">
        <v>4</v>
      </c>
      <c r="H179" s="275">
        <v>4</v>
      </c>
      <c r="I179" s="275">
        <v>8</v>
      </c>
      <c r="J179" s="275">
        <v>4</v>
      </c>
      <c r="K179" s="275">
        <v>5</v>
      </c>
      <c r="L179" s="275">
        <v>5</v>
      </c>
      <c r="M179" s="275">
        <v>6</v>
      </c>
      <c r="N179" s="275">
        <v>6</v>
      </c>
      <c r="O179" s="12">
        <f t="shared" si="10"/>
        <v>46</v>
      </c>
      <c r="P179" s="163">
        <f t="shared" si="8"/>
        <v>46</v>
      </c>
      <c r="Q179" s="343">
        <v>4</v>
      </c>
      <c r="R179" s="158">
        <v>2</v>
      </c>
      <c r="S179" s="158">
        <v>2</v>
      </c>
      <c r="T179" s="158"/>
      <c r="U179" s="158"/>
      <c r="V179" s="159"/>
    </row>
    <row r="180" spans="1:23" ht="15" x14ac:dyDescent="0.25">
      <c r="A180" s="594" t="s">
        <v>521</v>
      </c>
      <c r="B180" s="218">
        <v>42933</v>
      </c>
      <c r="C180" s="12">
        <v>13</v>
      </c>
      <c r="D180" s="12" t="str">
        <f t="shared" si="9"/>
        <v>Whitefoot, Jerry13</v>
      </c>
      <c r="E180" s="12">
        <v>1</v>
      </c>
      <c r="F180" s="275">
        <v>6</v>
      </c>
      <c r="G180" s="275">
        <v>6</v>
      </c>
      <c r="H180" s="275">
        <v>5</v>
      </c>
      <c r="I180" s="275">
        <v>5</v>
      </c>
      <c r="J180" s="275">
        <v>5</v>
      </c>
      <c r="K180" s="275">
        <v>6</v>
      </c>
      <c r="L180" s="275">
        <v>4</v>
      </c>
      <c r="M180" s="275">
        <v>6</v>
      </c>
      <c r="N180" s="275">
        <v>7</v>
      </c>
      <c r="O180" s="12">
        <f t="shared" si="10"/>
        <v>50</v>
      </c>
      <c r="P180" s="163">
        <f t="shared" si="8"/>
        <v>50</v>
      </c>
      <c r="Q180" s="343">
        <v>2</v>
      </c>
      <c r="R180" s="158">
        <v>2</v>
      </c>
      <c r="S180" s="158">
        <v>2</v>
      </c>
      <c r="T180" s="158"/>
      <c r="U180" s="158"/>
      <c r="V180" s="159"/>
    </row>
    <row r="181" spans="1:23" ht="15" x14ac:dyDescent="0.25">
      <c r="A181" s="594" t="s">
        <v>49</v>
      </c>
      <c r="B181" s="218">
        <v>42933</v>
      </c>
      <c r="C181" s="12">
        <v>13</v>
      </c>
      <c r="D181" s="12" t="str">
        <f t="shared" si="9"/>
        <v>Mackson, John13</v>
      </c>
      <c r="E181" s="12">
        <v>2</v>
      </c>
      <c r="F181" s="275">
        <v>6</v>
      </c>
      <c r="G181" s="275">
        <v>5</v>
      </c>
      <c r="H181" s="275">
        <v>4</v>
      </c>
      <c r="I181" s="275">
        <v>4</v>
      </c>
      <c r="J181" s="275">
        <v>5</v>
      </c>
      <c r="K181" s="275">
        <v>5</v>
      </c>
      <c r="L181" s="275">
        <v>4</v>
      </c>
      <c r="M181" s="275">
        <v>4</v>
      </c>
      <c r="N181" s="275">
        <v>6</v>
      </c>
      <c r="O181" s="12">
        <f t="shared" si="10"/>
        <v>43</v>
      </c>
      <c r="P181" s="163">
        <f t="shared" si="8"/>
        <v>43</v>
      </c>
      <c r="Q181" s="343">
        <v>4</v>
      </c>
      <c r="R181" s="158">
        <v>2</v>
      </c>
      <c r="S181" s="158">
        <v>2</v>
      </c>
      <c r="T181" s="158"/>
      <c r="U181" s="158"/>
      <c r="V181" s="741">
        <v>13</v>
      </c>
    </row>
    <row r="182" spans="1:23" ht="15" x14ac:dyDescent="0.25">
      <c r="A182" s="594" t="s">
        <v>40</v>
      </c>
      <c r="B182" s="218">
        <v>42933</v>
      </c>
      <c r="C182" s="12">
        <v>13</v>
      </c>
      <c r="D182" s="12" t="str">
        <f t="shared" si="9"/>
        <v>Trachsel, Mike13</v>
      </c>
      <c r="E182" s="12">
        <v>2</v>
      </c>
      <c r="F182" s="275">
        <v>4</v>
      </c>
      <c r="G182" s="275">
        <v>5</v>
      </c>
      <c r="H182" s="275">
        <v>4</v>
      </c>
      <c r="I182" s="275">
        <v>6</v>
      </c>
      <c r="J182" s="275">
        <v>4</v>
      </c>
      <c r="K182" s="275">
        <v>4</v>
      </c>
      <c r="L182" s="275">
        <v>4</v>
      </c>
      <c r="M182" s="275">
        <v>5</v>
      </c>
      <c r="N182" s="275">
        <v>6</v>
      </c>
      <c r="O182" s="12">
        <f t="shared" si="10"/>
        <v>42</v>
      </c>
      <c r="P182" s="163">
        <f t="shared" si="8"/>
        <v>42</v>
      </c>
      <c r="Q182" s="343">
        <v>2</v>
      </c>
      <c r="R182" s="158">
        <v>2</v>
      </c>
      <c r="S182" s="158">
        <v>2</v>
      </c>
      <c r="T182" s="158">
        <v>11</v>
      </c>
      <c r="U182" s="158"/>
      <c r="V182" s="159"/>
    </row>
    <row r="183" spans="1:23" ht="15" x14ac:dyDescent="0.25">
      <c r="A183" s="594" t="s">
        <v>34</v>
      </c>
      <c r="B183" s="218">
        <v>42933</v>
      </c>
      <c r="C183" s="12">
        <v>13</v>
      </c>
      <c r="D183" s="12" t="str">
        <f t="shared" si="9"/>
        <v>Lewandowski, Mike13</v>
      </c>
      <c r="E183" s="12">
        <v>2</v>
      </c>
      <c r="F183" s="275">
        <v>5</v>
      </c>
      <c r="G183" s="275">
        <v>5</v>
      </c>
      <c r="H183" s="275">
        <v>5</v>
      </c>
      <c r="I183" s="275">
        <v>6</v>
      </c>
      <c r="J183" s="275">
        <v>4</v>
      </c>
      <c r="K183" s="275">
        <v>6</v>
      </c>
      <c r="L183" s="275">
        <v>6</v>
      </c>
      <c r="M183" s="275">
        <v>6</v>
      </c>
      <c r="N183" s="275">
        <v>8</v>
      </c>
      <c r="O183" s="12">
        <f t="shared" ref="O183:O199" si="11">SUM(F183:N183)</f>
        <v>51</v>
      </c>
      <c r="P183" s="163">
        <f t="shared" si="8"/>
        <v>51</v>
      </c>
      <c r="Q183" s="343">
        <v>2</v>
      </c>
      <c r="R183" s="158">
        <v>2</v>
      </c>
      <c r="S183" s="158">
        <v>2</v>
      </c>
      <c r="T183" s="158"/>
      <c r="U183" s="158"/>
      <c r="V183" s="159"/>
    </row>
    <row r="184" spans="1:23" ht="15" x14ac:dyDescent="0.25">
      <c r="A184" s="594" t="s">
        <v>41</v>
      </c>
      <c r="B184" s="218">
        <v>42933</v>
      </c>
      <c r="C184" s="12">
        <v>13</v>
      </c>
      <c r="D184" s="12" t="str">
        <f t="shared" si="9"/>
        <v>Trachsel, Steve13</v>
      </c>
      <c r="E184" s="12">
        <v>2</v>
      </c>
      <c r="F184" s="275">
        <v>4</v>
      </c>
      <c r="G184" s="275">
        <v>6</v>
      </c>
      <c r="H184" s="275">
        <v>6</v>
      </c>
      <c r="I184" s="275">
        <v>5</v>
      </c>
      <c r="J184" s="275">
        <v>5</v>
      </c>
      <c r="K184" s="275">
        <v>12</v>
      </c>
      <c r="L184" s="275">
        <v>5</v>
      </c>
      <c r="M184" s="275">
        <v>6</v>
      </c>
      <c r="N184" s="275">
        <v>7</v>
      </c>
      <c r="O184" s="12">
        <f t="shared" si="11"/>
        <v>56</v>
      </c>
      <c r="P184" s="163">
        <f t="shared" si="8"/>
        <v>52</v>
      </c>
      <c r="Q184" s="343">
        <v>2</v>
      </c>
      <c r="R184" s="158">
        <v>2</v>
      </c>
      <c r="S184" s="158">
        <v>2</v>
      </c>
      <c r="T184" s="158"/>
      <c r="U184" s="158"/>
      <c r="V184" s="159"/>
    </row>
    <row r="185" spans="1:23" ht="15" x14ac:dyDescent="0.25">
      <c r="A185" s="594" t="s">
        <v>39</v>
      </c>
      <c r="B185" s="218">
        <v>42933</v>
      </c>
      <c r="C185" s="12">
        <v>13</v>
      </c>
      <c r="D185" s="12" t="str">
        <f t="shared" si="9"/>
        <v>Trachsel, Jay13</v>
      </c>
      <c r="E185" s="12">
        <v>3</v>
      </c>
      <c r="F185" s="275">
        <v>5</v>
      </c>
      <c r="G185" s="275">
        <v>5</v>
      </c>
      <c r="H185" s="275">
        <v>4</v>
      </c>
      <c r="I185" s="275">
        <v>5</v>
      </c>
      <c r="J185" s="275">
        <v>5</v>
      </c>
      <c r="K185" s="275">
        <v>5</v>
      </c>
      <c r="L185" s="275">
        <v>3</v>
      </c>
      <c r="M185" s="275">
        <v>4</v>
      </c>
      <c r="N185" s="275">
        <v>6</v>
      </c>
      <c r="O185" s="12">
        <f t="shared" si="11"/>
        <v>42</v>
      </c>
      <c r="P185" s="163">
        <f t="shared" si="8"/>
        <v>42</v>
      </c>
      <c r="Q185" s="343">
        <v>2</v>
      </c>
      <c r="R185" s="158">
        <v>2</v>
      </c>
      <c r="S185" s="158">
        <v>2</v>
      </c>
      <c r="T185" s="158"/>
      <c r="U185" s="158"/>
      <c r="V185" s="159"/>
    </row>
    <row r="186" spans="1:23" ht="15" x14ac:dyDescent="0.25">
      <c r="A186" s="594" t="s">
        <v>29</v>
      </c>
      <c r="B186" s="218">
        <v>42933</v>
      </c>
      <c r="C186" s="12">
        <v>13</v>
      </c>
      <c r="D186" s="12" t="str">
        <f t="shared" si="9"/>
        <v>Burke, David13</v>
      </c>
      <c r="E186" s="12">
        <v>3</v>
      </c>
      <c r="F186" s="275">
        <v>6</v>
      </c>
      <c r="G186" s="275">
        <v>5</v>
      </c>
      <c r="H186" s="275">
        <v>4</v>
      </c>
      <c r="I186" s="275">
        <v>7</v>
      </c>
      <c r="J186" s="275">
        <v>7</v>
      </c>
      <c r="K186" s="275">
        <v>5</v>
      </c>
      <c r="L186" s="275">
        <v>3</v>
      </c>
      <c r="M186" s="275">
        <v>5</v>
      </c>
      <c r="N186" s="275">
        <v>5</v>
      </c>
      <c r="O186" s="12">
        <f t="shared" si="11"/>
        <v>47</v>
      </c>
      <c r="P186" s="163">
        <f t="shared" si="8"/>
        <v>47</v>
      </c>
      <c r="Q186" s="343">
        <v>2</v>
      </c>
      <c r="R186" s="158">
        <v>2</v>
      </c>
      <c r="S186" s="158">
        <v>2</v>
      </c>
      <c r="T186" s="158">
        <v>11</v>
      </c>
      <c r="U186" s="158"/>
      <c r="V186" s="159"/>
    </row>
    <row r="187" spans="1:23" ht="15" x14ac:dyDescent="0.25">
      <c r="A187" s="594" t="s">
        <v>129</v>
      </c>
      <c r="B187" s="218">
        <v>42933</v>
      </c>
      <c r="C187" s="12">
        <v>13</v>
      </c>
      <c r="D187" s="12" t="str">
        <f t="shared" si="9"/>
        <v>Horst, Dale13</v>
      </c>
      <c r="E187" s="12">
        <v>3</v>
      </c>
      <c r="F187" s="275">
        <v>6</v>
      </c>
      <c r="G187" s="275">
        <v>5</v>
      </c>
      <c r="H187" s="275">
        <v>4</v>
      </c>
      <c r="I187" s="275">
        <v>7</v>
      </c>
      <c r="J187" s="275">
        <v>4</v>
      </c>
      <c r="K187" s="275">
        <v>5</v>
      </c>
      <c r="L187" s="275">
        <v>4</v>
      </c>
      <c r="M187" s="275">
        <v>8</v>
      </c>
      <c r="N187" s="275">
        <v>6</v>
      </c>
      <c r="O187" s="12">
        <f t="shared" si="11"/>
        <v>49</v>
      </c>
      <c r="P187" s="163">
        <f t="shared" si="8"/>
        <v>49</v>
      </c>
      <c r="Q187" s="343">
        <v>2</v>
      </c>
      <c r="R187" s="158">
        <v>2</v>
      </c>
      <c r="S187" s="158">
        <v>2</v>
      </c>
      <c r="T187" s="158"/>
      <c r="U187" s="158"/>
      <c r="V187" s="159"/>
    </row>
    <row r="188" spans="1:23" ht="15" x14ac:dyDescent="0.25">
      <c r="A188" s="594" t="s">
        <v>47</v>
      </c>
      <c r="B188" s="218">
        <v>42933</v>
      </c>
      <c r="C188" s="12">
        <v>13</v>
      </c>
      <c r="D188" s="12" t="str">
        <f t="shared" si="9"/>
        <v>Trachsel, Jeff13</v>
      </c>
      <c r="E188" s="12">
        <v>3</v>
      </c>
      <c r="F188" s="275">
        <v>5</v>
      </c>
      <c r="G188" s="275">
        <v>4</v>
      </c>
      <c r="H188" s="275">
        <v>4</v>
      </c>
      <c r="I188" s="275">
        <v>5</v>
      </c>
      <c r="J188" s="275">
        <v>7</v>
      </c>
      <c r="K188" s="275">
        <v>6</v>
      </c>
      <c r="L188" s="275">
        <v>5</v>
      </c>
      <c r="M188" s="275">
        <v>5</v>
      </c>
      <c r="N188" s="275">
        <v>6</v>
      </c>
      <c r="O188" s="12">
        <f t="shared" si="11"/>
        <v>47</v>
      </c>
      <c r="P188" s="163">
        <f t="shared" si="8"/>
        <v>47</v>
      </c>
      <c r="Q188" s="343">
        <v>2</v>
      </c>
      <c r="R188" s="158">
        <v>2</v>
      </c>
      <c r="S188" s="158">
        <v>2</v>
      </c>
      <c r="T188" s="158"/>
      <c r="U188" s="158"/>
      <c r="V188" s="159"/>
    </row>
    <row r="189" spans="1:23" ht="15.75" thickBot="1" x14ac:dyDescent="0.3">
      <c r="A189" s="639" t="s">
        <v>130</v>
      </c>
      <c r="B189" s="597">
        <v>42933</v>
      </c>
      <c r="C189" s="503">
        <v>13</v>
      </c>
      <c r="D189" s="503" t="str">
        <f t="shared" si="9"/>
        <v>Angelosanto, Nick13</v>
      </c>
      <c r="E189" s="503">
        <v>0</v>
      </c>
      <c r="F189" s="640">
        <v>7</v>
      </c>
      <c r="G189" s="640">
        <v>4</v>
      </c>
      <c r="H189" s="640">
        <v>4</v>
      </c>
      <c r="I189" s="640">
        <v>7</v>
      </c>
      <c r="J189" s="640">
        <v>5</v>
      </c>
      <c r="K189" s="640">
        <v>5</v>
      </c>
      <c r="L189" s="640">
        <v>7</v>
      </c>
      <c r="M189" s="640">
        <v>7</v>
      </c>
      <c r="N189" s="640">
        <v>6</v>
      </c>
      <c r="O189" s="503">
        <f t="shared" si="11"/>
        <v>52</v>
      </c>
      <c r="P189" s="641">
        <f t="shared" si="8"/>
        <v>51</v>
      </c>
      <c r="Q189" s="642"/>
      <c r="R189" s="458"/>
      <c r="S189" s="458"/>
      <c r="T189" s="458"/>
      <c r="U189" s="458"/>
      <c r="V189" s="459"/>
    </row>
    <row r="190" spans="1:23" ht="15" x14ac:dyDescent="0.25">
      <c r="A190" s="430" t="s">
        <v>30</v>
      </c>
      <c r="B190" s="581">
        <v>42940</v>
      </c>
      <c r="C190" s="770">
        <v>14</v>
      </c>
      <c r="D190" s="770" t="str">
        <f t="shared" si="9"/>
        <v>Cashman, Cal14</v>
      </c>
      <c r="E190" s="770">
        <v>0</v>
      </c>
      <c r="F190" s="582">
        <v>5</v>
      </c>
      <c r="G190" s="582">
        <v>5</v>
      </c>
      <c r="H190" s="582">
        <v>5</v>
      </c>
      <c r="I190" s="582">
        <v>6</v>
      </c>
      <c r="J190" s="582">
        <v>5</v>
      </c>
      <c r="K190" s="582">
        <v>5</v>
      </c>
      <c r="L190" s="582">
        <v>5</v>
      </c>
      <c r="M190" s="582">
        <v>6</v>
      </c>
      <c r="N190" s="582">
        <v>7</v>
      </c>
      <c r="O190" s="770">
        <f t="shared" si="11"/>
        <v>49</v>
      </c>
      <c r="P190" s="425">
        <f t="shared" si="8"/>
        <v>49</v>
      </c>
      <c r="Q190" s="507"/>
      <c r="R190" s="426"/>
      <c r="S190" s="426"/>
      <c r="T190" s="426"/>
      <c r="U190" s="426"/>
      <c r="V190" s="427"/>
    </row>
    <row r="191" spans="1:23" ht="15" x14ac:dyDescent="0.25">
      <c r="A191" s="594" t="s">
        <v>35</v>
      </c>
      <c r="B191" s="218">
        <v>42940</v>
      </c>
      <c r="C191" s="12">
        <v>14</v>
      </c>
      <c r="D191" s="12" t="str">
        <f t="shared" si="9"/>
        <v>Schaefer, Jack14</v>
      </c>
      <c r="E191" s="12">
        <v>0</v>
      </c>
      <c r="F191" s="275">
        <v>6</v>
      </c>
      <c r="G191" s="275">
        <v>4</v>
      </c>
      <c r="H191" s="275">
        <v>6</v>
      </c>
      <c r="I191" s="275">
        <v>5</v>
      </c>
      <c r="J191" s="275">
        <v>5</v>
      </c>
      <c r="K191" s="275">
        <v>4</v>
      </c>
      <c r="L191" s="275">
        <v>5</v>
      </c>
      <c r="M191" s="275">
        <v>6</v>
      </c>
      <c r="N191" s="275">
        <v>5</v>
      </c>
      <c r="O191" s="12">
        <f t="shared" si="11"/>
        <v>46</v>
      </c>
      <c r="P191" s="163">
        <f t="shared" si="8"/>
        <v>46</v>
      </c>
      <c r="Q191" s="343"/>
      <c r="R191" s="158"/>
      <c r="S191" s="158"/>
      <c r="T191" s="158"/>
      <c r="U191" s="158"/>
      <c r="V191" s="159"/>
    </row>
    <row r="192" spans="1:23" ht="15" x14ac:dyDescent="0.25">
      <c r="A192" s="594" t="s">
        <v>38</v>
      </c>
      <c r="B192" s="218">
        <v>42940</v>
      </c>
      <c r="C192" s="12">
        <v>14</v>
      </c>
      <c r="D192" s="12" t="str">
        <f t="shared" si="9"/>
        <v>Trachsel, Brian14</v>
      </c>
      <c r="E192" s="12">
        <v>0</v>
      </c>
      <c r="F192" s="275">
        <v>6</v>
      </c>
      <c r="G192" s="275">
        <v>4</v>
      </c>
      <c r="H192" s="275">
        <v>4</v>
      </c>
      <c r="I192" s="275">
        <v>5</v>
      </c>
      <c r="J192" s="275">
        <v>5</v>
      </c>
      <c r="K192" s="275">
        <v>4</v>
      </c>
      <c r="L192" s="275">
        <v>5</v>
      </c>
      <c r="M192" s="275">
        <v>5</v>
      </c>
      <c r="N192" s="275">
        <v>7</v>
      </c>
      <c r="O192" s="12">
        <f t="shared" ref="O192" si="12">SUM(F192:N192)</f>
        <v>45</v>
      </c>
      <c r="P192" s="163">
        <f t="shared" si="8"/>
        <v>45</v>
      </c>
      <c r="Q192" s="343"/>
      <c r="R192" s="158"/>
      <c r="S192" s="158"/>
      <c r="T192" s="158"/>
      <c r="U192" s="158"/>
      <c r="V192" s="159"/>
    </row>
    <row r="193" spans="1:23" ht="15" x14ac:dyDescent="0.25">
      <c r="A193" s="594" t="s">
        <v>520</v>
      </c>
      <c r="B193" s="218">
        <v>42940</v>
      </c>
      <c r="C193" s="12">
        <v>14</v>
      </c>
      <c r="D193" s="12" t="str">
        <f t="shared" si="9"/>
        <v>Hoffman, George214</v>
      </c>
      <c r="E193" s="12">
        <v>0</v>
      </c>
      <c r="F193" s="275">
        <v>5</v>
      </c>
      <c r="G193" s="275">
        <v>5</v>
      </c>
      <c r="H193" s="275">
        <v>5</v>
      </c>
      <c r="I193" s="275">
        <v>7</v>
      </c>
      <c r="J193" s="275">
        <v>4</v>
      </c>
      <c r="K193" s="275">
        <v>6</v>
      </c>
      <c r="L193" s="275">
        <v>3</v>
      </c>
      <c r="M193" s="275">
        <v>6</v>
      </c>
      <c r="N193" s="275">
        <v>6</v>
      </c>
      <c r="O193" s="12">
        <f t="shared" si="11"/>
        <v>47</v>
      </c>
      <c r="P193" s="163">
        <f t="shared" si="8"/>
        <v>47</v>
      </c>
      <c r="Q193" s="343"/>
      <c r="R193" s="158"/>
      <c r="S193" s="158"/>
      <c r="T193" s="158"/>
      <c r="U193" s="158"/>
      <c r="V193" s="159"/>
    </row>
    <row r="194" spans="1:23" ht="15" x14ac:dyDescent="0.25">
      <c r="A194" s="594" t="s">
        <v>129</v>
      </c>
      <c r="B194" s="218">
        <v>42940</v>
      </c>
      <c r="C194" s="12">
        <v>14</v>
      </c>
      <c r="D194" s="12" t="str">
        <f t="shared" si="9"/>
        <v>Horst, Dale14</v>
      </c>
      <c r="E194" s="12">
        <v>1</v>
      </c>
      <c r="F194" s="275">
        <v>7</v>
      </c>
      <c r="G194" s="275">
        <v>4</v>
      </c>
      <c r="H194" s="275">
        <v>5</v>
      </c>
      <c r="I194" s="275">
        <v>7</v>
      </c>
      <c r="J194" s="275">
        <v>5</v>
      </c>
      <c r="K194" s="275">
        <v>5</v>
      </c>
      <c r="L194" s="275">
        <v>4</v>
      </c>
      <c r="M194" s="275">
        <v>6</v>
      </c>
      <c r="N194" s="275">
        <v>6</v>
      </c>
      <c r="O194" s="12">
        <f t="shared" si="11"/>
        <v>49</v>
      </c>
      <c r="P194" s="163">
        <f t="shared" ref="P194:P257" si="13">IF(F194&gt;$F$292*2,$F$292*2,F194) + IF(G194&gt;$G$292*2,$G$292*2,G194) + IF(H194&gt;$H$292*2,$H$292*2,H194) + IF(I194&gt;$I$292*2,$I$292*2,I194) + IF(J194&gt;$J$292*2,$J$292*2,J194) + IF(K194&gt;$K$292*2,$K$292*2,K194) + IF(L194&gt;$L$292*2,$L$292*2,L194) + IF(M194&gt;$M$292*2,$M$292*2,M194) + IF(N194&gt;$N$292*2,$N$292*2,N194)</f>
        <v>49</v>
      </c>
      <c r="Q194" s="343">
        <v>2</v>
      </c>
      <c r="R194" s="158">
        <v>2</v>
      </c>
      <c r="S194" s="158">
        <v>2</v>
      </c>
      <c r="T194" s="158"/>
      <c r="U194" s="158"/>
      <c r="V194" s="159"/>
    </row>
    <row r="195" spans="1:23" ht="15" x14ac:dyDescent="0.25">
      <c r="A195" s="594" t="s">
        <v>511</v>
      </c>
      <c r="B195" s="218">
        <v>42940</v>
      </c>
      <c r="C195" s="12">
        <v>14</v>
      </c>
      <c r="D195" s="12" t="str">
        <f t="shared" ref="D195:D258" si="14">A195&amp;C195</f>
        <v>Demick, Chris14</v>
      </c>
      <c r="E195" s="12">
        <v>1</v>
      </c>
      <c r="F195" s="275">
        <v>7</v>
      </c>
      <c r="G195" s="275">
        <v>4</v>
      </c>
      <c r="H195" s="275">
        <v>4</v>
      </c>
      <c r="I195" s="275">
        <v>4</v>
      </c>
      <c r="J195" s="275">
        <v>7</v>
      </c>
      <c r="K195" s="275">
        <v>4</v>
      </c>
      <c r="L195" s="275">
        <v>5</v>
      </c>
      <c r="M195" s="275">
        <v>4</v>
      </c>
      <c r="N195" s="275">
        <v>6</v>
      </c>
      <c r="O195" s="12">
        <f t="shared" si="11"/>
        <v>45</v>
      </c>
      <c r="P195" s="163">
        <f t="shared" si="13"/>
        <v>45</v>
      </c>
      <c r="Q195" s="343">
        <v>2</v>
      </c>
      <c r="R195" s="158">
        <v>2</v>
      </c>
      <c r="S195" s="158">
        <v>2</v>
      </c>
      <c r="T195" s="158"/>
      <c r="U195" s="158"/>
      <c r="V195" s="159"/>
    </row>
    <row r="196" spans="1:23" ht="15" x14ac:dyDescent="0.25">
      <c r="A196" s="594" t="s">
        <v>47</v>
      </c>
      <c r="B196" s="218">
        <v>42940</v>
      </c>
      <c r="C196" s="12">
        <v>14</v>
      </c>
      <c r="D196" s="12" t="str">
        <f t="shared" si="14"/>
        <v>Trachsel, Jeff14</v>
      </c>
      <c r="E196" s="12">
        <v>1</v>
      </c>
      <c r="F196" s="275">
        <v>7</v>
      </c>
      <c r="G196" s="275">
        <v>5</v>
      </c>
      <c r="H196" s="275">
        <v>3</v>
      </c>
      <c r="I196" s="275">
        <v>5</v>
      </c>
      <c r="J196" s="275">
        <v>3</v>
      </c>
      <c r="K196" s="275">
        <v>4</v>
      </c>
      <c r="L196" s="275">
        <v>4</v>
      </c>
      <c r="M196" s="275">
        <v>5</v>
      </c>
      <c r="N196" s="275">
        <v>5</v>
      </c>
      <c r="O196" s="12">
        <f t="shared" si="11"/>
        <v>41</v>
      </c>
      <c r="P196" s="163">
        <f t="shared" si="13"/>
        <v>41</v>
      </c>
      <c r="Q196" s="343">
        <v>2</v>
      </c>
      <c r="R196" s="158">
        <v>2</v>
      </c>
      <c r="S196" s="158">
        <v>2</v>
      </c>
      <c r="T196" s="158">
        <v>5.2</v>
      </c>
      <c r="U196" s="158"/>
      <c r="V196" s="159">
        <v>11</v>
      </c>
    </row>
    <row r="197" spans="1:23" ht="15" x14ac:dyDescent="0.25">
      <c r="A197" s="594" t="s">
        <v>131</v>
      </c>
      <c r="B197" s="218">
        <v>42940</v>
      </c>
      <c r="C197" s="12">
        <v>14</v>
      </c>
      <c r="D197" s="12" t="str">
        <f t="shared" si="14"/>
        <v>O'Hare, Nathan14</v>
      </c>
      <c r="E197" s="12">
        <v>2</v>
      </c>
      <c r="F197" s="275">
        <v>5</v>
      </c>
      <c r="G197" s="275">
        <v>6</v>
      </c>
      <c r="H197" s="275">
        <v>5</v>
      </c>
      <c r="I197" s="275">
        <v>5</v>
      </c>
      <c r="J197" s="275">
        <v>4</v>
      </c>
      <c r="K197" s="275">
        <v>7</v>
      </c>
      <c r="L197" s="275">
        <v>4</v>
      </c>
      <c r="M197" s="275">
        <v>5</v>
      </c>
      <c r="N197" s="275">
        <v>8</v>
      </c>
      <c r="O197" s="12">
        <f t="shared" si="11"/>
        <v>49</v>
      </c>
      <c r="P197" s="163">
        <f t="shared" si="13"/>
        <v>49</v>
      </c>
      <c r="Q197" s="343">
        <v>2</v>
      </c>
      <c r="R197" s="158">
        <v>2</v>
      </c>
      <c r="S197" s="158">
        <v>2</v>
      </c>
      <c r="T197" s="158"/>
      <c r="U197" s="158"/>
      <c r="V197" s="159"/>
    </row>
    <row r="198" spans="1:23" ht="15" x14ac:dyDescent="0.25">
      <c r="A198" s="594" t="s">
        <v>34</v>
      </c>
      <c r="B198" s="218">
        <v>42940</v>
      </c>
      <c r="C198" s="12">
        <v>14</v>
      </c>
      <c r="D198" s="12" t="str">
        <f t="shared" si="14"/>
        <v>Lewandowski, Mike14</v>
      </c>
      <c r="E198" s="12">
        <v>2</v>
      </c>
      <c r="F198" s="275">
        <v>6</v>
      </c>
      <c r="G198" s="275">
        <v>4</v>
      </c>
      <c r="H198" s="275">
        <v>4</v>
      </c>
      <c r="I198" s="275">
        <v>5</v>
      </c>
      <c r="J198" s="275">
        <v>5</v>
      </c>
      <c r="K198" s="275">
        <v>5</v>
      </c>
      <c r="L198" s="275">
        <v>5</v>
      </c>
      <c r="M198" s="275">
        <v>6</v>
      </c>
      <c r="N198" s="275">
        <v>6</v>
      </c>
      <c r="O198" s="12">
        <f t="shared" si="11"/>
        <v>46</v>
      </c>
      <c r="P198" s="163">
        <f t="shared" si="13"/>
        <v>46</v>
      </c>
      <c r="Q198" s="343">
        <v>2</v>
      </c>
      <c r="R198" s="158">
        <v>2</v>
      </c>
      <c r="S198" s="158">
        <v>2</v>
      </c>
      <c r="T198" s="158"/>
      <c r="U198" s="158"/>
      <c r="V198" s="159"/>
    </row>
    <row r="199" spans="1:23" ht="15" x14ac:dyDescent="0.25">
      <c r="A199" s="594" t="s">
        <v>40</v>
      </c>
      <c r="B199" s="218">
        <v>42940</v>
      </c>
      <c r="C199" s="12">
        <v>14</v>
      </c>
      <c r="D199" s="12" t="str">
        <f t="shared" si="14"/>
        <v>Trachsel, Mike14</v>
      </c>
      <c r="E199" s="12">
        <v>2</v>
      </c>
      <c r="F199" s="275">
        <v>6</v>
      </c>
      <c r="G199" s="275">
        <v>4</v>
      </c>
      <c r="H199" s="275">
        <v>4</v>
      </c>
      <c r="I199" s="275">
        <v>4</v>
      </c>
      <c r="J199" s="275">
        <v>5</v>
      </c>
      <c r="K199" s="275">
        <v>5</v>
      </c>
      <c r="L199" s="275">
        <v>4</v>
      </c>
      <c r="M199" s="275">
        <v>5</v>
      </c>
      <c r="N199" s="275">
        <v>5</v>
      </c>
      <c r="O199" s="12">
        <f t="shared" si="11"/>
        <v>42</v>
      </c>
      <c r="P199" s="163">
        <f t="shared" si="13"/>
        <v>42</v>
      </c>
      <c r="Q199" s="343">
        <v>2</v>
      </c>
      <c r="R199" s="158">
        <v>2</v>
      </c>
      <c r="S199" s="158">
        <v>2</v>
      </c>
      <c r="T199" s="158"/>
      <c r="U199" s="158"/>
      <c r="V199" s="159"/>
    </row>
    <row r="200" spans="1:23" ht="15" x14ac:dyDescent="0.25">
      <c r="A200" s="594" t="s">
        <v>521</v>
      </c>
      <c r="B200" s="218">
        <v>42940</v>
      </c>
      <c r="C200" s="12">
        <v>14</v>
      </c>
      <c r="D200" s="12" t="str">
        <f t="shared" si="14"/>
        <v>Whitefoot, Jerry14</v>
      </c>
      <c r="E200" s="12">
        <v>3</v>
      </c>
      <c r="F200" s="275">
        <v>6</v>
      </c>
      <c r="G200" s="275">
        <v>5</v>
      </c>
      <c r="H200" s="275">
        <v>5</v>
      </c>
      <c r="I200" s="275">
        <v>6</v>
      </c>
      <c r="J200" s="275">
        <v>4</v>
      </c>
      <c r="K200" s="275">
        <v>5</v>
      </c>
      <c r="L200" s="275">
        <v>4</v>
      </c>
      <c r="M200" s="275">
        <v>7</v>
      </c>
      <c r="N200" s="275">
        <v>6</v>
      </c>
      <c r="O200" s="12">
        <f t="shared" si="6"/>
        <v>48</v>
      </c>
      <c r="P200" s="163">
        <f t="shared" si="13"/>
        <v>48</v>
      </c>
      <c r="Q200" s="343">
        <v>2</v>
      </c>
      <c r="R200" s="158">
        <v>2</v>
      </c>
      <c r="S200" s="158">
        <v>2</v>
      </c>
      <c r="T200" s="158"/>
      <c r="U200" s="158"/>
      <c r="V200" s="159"/>
    </row>
    <row r="201" spans="1:23" ht="15" x14ac:dyDescent="0.25">
      <c r="A201" s="594" t="s">
        <v>37</v>
      </c>
      <c r="B201" s="218">
        <v>42940</v>
      </c>
      <c r="C201" s="12">
        <v>14</v>
      </c>
      <c r="D201" s="12" t="str">
        <f t="shared" si="14"/>
        <v>Trachsel, Bill14</v>
      </c>
      <c r="E201" s="12">
        <v>3</v>
      </c>
      <c r="F201" s="275">
        <v>6</v>
      </c>
      <c r="G201" s="275">
        <v>4</v>
      </c>
      <c r="H201" s="275">
        <v>4</v>
      </c>
      <c r="I201" s="275">
        <v>6</v>
      </c>
      <c r="J201" s="275">
        <v>5</v>
      </c>
      <c r="K201" s="275">
        <v>4</v>
      </c>
      <c r="L201" s="275">
        <v>4</v>
      </c>
      <c r="M201" s="275">
        <v>3</v>
      </c>
      <c r="N201" s="275">
        <v>7</v>
      </c>
      <c r="O201" s="12">
        <f t="shared" si="6"/>
        <v>43</v>
      </c>
      <c r="P201" s="163">
        <f t="shared" si="13"/>
        <v>43</v>
      </c>
      <c r="Q201" s="343">
        <v>2</v>
      </c>
      <c r="R201" s="158">
        <v>2</v>
      </c>
      <c r="S201" s="158">
        <v>2</v>
      </c>
      <c r="T201" s="158">
        <v>5.2</v>
      </c>
      <c r="U201" s="158"/>
      <c r="V201" s="159"/>
    </row>
    <row r="202" spans="1:23" ht="15" x14ac:dyDescent="0.25">
      <c r="A202" s="594" t="s">
        <v>49</v>
      </c>
      <c r="B202" s="218">
        <v>42940</v>
      </c>
      <c r="C202" s="12">
        <v>14</v>
      </c>
      <c r="D202" s="12" t="str">
        <f t="shared" si="14"/>
        <v>Mackson, John14</v>
      </c>
      <c r="E202" s="12">
        <v>3</v>
      </c>
      <c r="F202" s="275">
        <v>7</v>
      </c>
      <c r="G202" s="275">
        <v>3</v>
      </c>
      <c r="H202" s="275">
        <v>3</v>
      </c>
      <c r="I202" s="275">
        <v>4</v>
      </c>
      <c r="J202" s="275">
        <v>6</v>
      </c>
      <c r="K202" s="275">
        <v>6</v>
      </c>
      <c r="L202" s="275">
        <v>3</v>
      </c>
      <c r="M202" s="275">
        <v>6</v>
      </c>
      <c r="N202" s="275">
        <v>7</v>
      </c>
      <c r="O202" s="12">
        <f t="shared" si="6"/>
        <v>45</v>
      </c>
      <c r="P202" s="163">
        <f t="shared" si="13"/>
        <v>45</v>
      </c>
      <c r="Q202" s="343">
        <v>2</v>
      </c>
      <c r="R202" s="158">
        <v>2</v>
      </c>
      <c r="S202" s="158">
        <v>2</v>
      </c>
      <c r="T202" s="158"/>
      <c r="U202" s="740">
        <f>16+25</f>
        <v>41</v>
      </c>
      <c r="V202" s="159"/>
      <c r="W202" s="11" t="s">
        <v>516</v>
      </c>
    </row>
    <row r="203" spans="1:23" ht="15" x14ac:dyDescent="0.25">
      <c r="A203" s="594" t="s">
        <v>41</v>
      </c>
      <c r="B203" s="218">
        <v>42940</v>
      </c>
      <c r="C203" s="12">
        <v>14</v>
      </c>
      <c r="D203" s="12" t="str">
        <f t="shared" si="14"/>
        <v>Trachsel, Steve14</v>
      </c>
      <c r="E203" s="12">
        <v>4</v>
      </c>
      <c r="F203" s="275">
        <v>7</v>
      </c>
      <c r="G203" s="275">
        <v>2</v>
      </c>
      <c r="H203" s="275">
        <v>3</v>
      </c>
      <c r="I203" s="275">
        <v>6</v>
      </c>
      <c r="J203" s="275">
        <v>6</v>
      </c>
      <c r="K203" s="275">
        <v>5</v>
      </c>
      <c r="L203" s="275">
        <v>3</v>
      </c>
      <c r="M203" s="275">
        <v>7</v>
      </c>
      <c r="N203" s="275">
        <v>7</v>
      </c>
      <c r="O203" s="12">
        <f t="shared" si="6"/>
        <v>46</v>
      </c>
      <c r="P203" s="163">
        <f t="shared" si="13"/>
        <v>46</v>
      </c>
      <c r="Q203" s="343">
        <v>2</v>
      </c>
      <c r="R203" s="158">
        <v>2</v>
      </c>
      <c r="S203" s="158">
        <v>2</v>
      </c>
      <c r="T203" s="158">
        <v>5.2</v>
      </c>
      <c r="U203" s="158"/>
      <c r="V203" s="159"/>
    </row>
    <row r="204" spans="1:23" ht="15" x14ac:dyDescent="0.25">
      <c r="A204" s="594" t="s">
        <v>29</v>
      </c>
      <c r="B204" s="218">
        <v>42940</v>
      </c>
      <c r="C204" s="12">
        <v>14</v>
      </c>
      <c r="D204" s="12" t="str">
        <f t="shared" si="14"/>
        <v>Burke, David14</v>
      </c>
      <c r="E204" s="12">
        <v>4</v>
      </c>
      <c r="F204" s="275">
        <v>5</v>
      </c>
      <c r="G204" s="275">
        <v>6</v>
      </c>
      <c r="H204" s="275">
        <v>3</v>
      </c>
      <c r="I204" s="275">
        <v>3</v>
      </c>
      <c r="J204" s="275">
        <v>6</v>
      </c>
      <c r="K204" s="275">
        <v>5</v>
      </c>
      <c r="L204" s="275">
        <v>4</v>
      </c>
      <c r="M204" s="275">
        <v>5</v>
      </c>
      <c r="N204" s="275">
        <v>4</v>
      </c>
      <c r="O204" s="12">
        <f t="shared" si="6"/>
        <v>41</v>
      </c>
      <c r="P204" s="163">
        <f t="shared" si="13"/>
        <v>41</v>
      </c>
      <c r="Q204" s="343">
        <v>2</v>
      </c>
      <c r="R204" s="158">
        <v>2</v>
      </c>
      <c r="S204" s="158">
        <v>2</v>
      </c>
      <c r="T204" s="158">
        <v>10.4</v>
      </c>
      <c r="U204" s="158"/>
      <c r="V204" s="159"/>
    </row>
    <row r="205" spans="1:23" ht="15" x14ac:dyDescent="0.25">
      <c r="A205" s="594" t="s">
        <v>512</v>
      </c>
      <c r="B205" s="218">
        <v>42940</v>
      </c>
      <c r="C205" s="12">
        <v>14</v>
      </c>
      <c r="D205" s="12" t="str">
        <f t="shared" si="14"/>
        <v>Chilson, Jerry14</v>
      </c>
      <c r="E205" s="12">
        <v>4</v>
      </c>
      <c r="F205" s="275">
        <v>5</v>
      </c>
      <c r="G205" s="275">
        <v>6</v>
      </c>
      <c r="H205" s="275">
        <v>3</v>
      </c>
      <c r="I205" s="275">
        <v>5</v>
      </c>
      <c r="J205" s="275">
        <v>5</v>
      </c>
      <c r="K205" s="275">
        <v>4</v>
      </c>
      <c r="L205" s="275">
        <v>4</v>
      </c>
      <c r="M205" s="275">
        <v>6</v>
      </c>
      <c r="N205" s="275">
        <v>6</v>
      </c>
      <c r="O205" s="12">
        <f t="shared" si="6"/>
        <v>44</v>
      </c>
      <c r="P205" s="163">
        <f t="shared" si="13"/>
        <v>44</v>
      </c>
      <c r="Q205" s="343">
        <v>2</v>
      </c>
      <c r="R205" s="158">
        <v>2</v>
      </c>
      <c r="S205" s="158">
        <v>2</v>
      </c>
      <c r="T205" s="158"/>
      <c r="U205" s="158"/>
      <c r="V205" s="159"/>
    </row>
    <row r="206" spans="1:23" ht="15.75" thickBot="1" x14ac:dyDescent="0.3">
      <c r="A206" s="639" t="s">
        <v>39</v>
      </c>
      <c r="B206" s="597">
        <v>42940</v>
      </c>
      <c r="C206" s="503">
        <v>14</v>
      </c>
      <c r="D206" s="503" t="str">
        <f t="shared" si="14"/>
        <v>Trachsel, Jay14</v>
      </c>
      <c r="E206" s="503">
        <v>4</v>
      </c>
      <c r="F206" s="640">
        <v>5</v>
      </c>
      <c r="G206" s="640">
        <v>4</v>
      </c>
      <c r="H206" s="640">
        <v>4</v>
      </c>
      <c r="I206" s="640">
        <v>5</v>
      </c>
      <c r="J206" s="640">
        <v>5</v>
      </c>
      <c r="K206" s="640">
        <v>4</v>
      </c>
      <c r="L206" s="640">
        <v>4</v>
      </c>
      <c r="M206" s="640">
        <v>4</v>
      </c>
      <c r="N206" s="640">
        <v>5</v>
      </c>
      <c r="O206" s="503">
        <f t="shared" si="6"/>
        <v>40</v>
      </c>
      <c r="P206" s="641">
        <f t="shared" si="13"/>
        <v>40</v>
      </c>
      <c r="Q206" s="642">
        <v>2</v>
      </c>
      <c r="R206" s="458">
        <v>2</v>
      </c>
      <c r="S206" s="458">
        <v>2</v>
      </c>
      <c r="T206" s="458"/>
      <c r="U206" s="458"/>
      <c r="V206" s="459">
        <v>15</v>
      </c>
    </row>
    <row r="207" spans="1:23" ht="15" x14ac:dyDescent="0.25">
      <c r="A207" s="430" t="s">
        <v>511</v>
      </c>
      <c r="B207" s="581">
        <v>42947</v>
      </c>
      <c r="C207" s="770">
        <v>15</v>
      </c>
      <c r="D207" s="770" t="str">
        <f t="shared" si="14"/>
        <v>Demick, Chris15</v>
      </c>
      <c r="E207" s="770">
        <v>1</v>
      </c>
      <c r="F207" s="582">
        <v>4</v>
      </c>
      <c r="G207" s="582">
        <v>3</v>
      </c>
      <c r="H207" s="582">
        <v>3</v>
      </c>
      <c r="I207" s="582">
        <v>6</v>
      </c>
      <c r="J207" s="582">
        <v>6</v>
      </c>
      <c r="K207" s="582">
        <v>5</v>
      </c>
      <c r="L207" s="582">
        <v>5</v>
      </c>
      <c r="M207" s="582">
        <v>4</v>
      </c>
      <c r="N207" s="582">
        <v>5</v>
      </c>
      <c r="O207" s="770">
        <f t="shared" si="6"/>
        <v>41</v>
      </c>
      <c r="P207" s="425">
        <f t="shared" si="13"/>
        <v>41</v>
      </c>
      <c r="Q207" s="507">
        <v>2</v>
      </c>
      <c r="R207" s="426">
        <v>2</v>
      </c>
      <c r="S207" s="426">
        <v>2</v>
      </c>
      <c r="T207" s="426"/>
      <c r="U207" s="426"/>
      <c r="V207" s="427"/>
    </row>
    <row r="208" spans="1:23" ht="15" x14ac:dyDescent="0.25">
      <c r="A208" s="594" t="s">
        <v>129</v>
      </c>
      <c r="B208" s="218">
        <v>42947</v>
      </c>
      <c r="C208" s="12">
        <v>15</v>
      </c>
      <c r="D208" s="12" t="str">
        <f t="shared" si="14"/>
        <v>Horst, Dale15</v>
      </c>
      <c r="E208" s="12">
        <v>1</v>
      </c>
      <c r="F208" s="275">
        <v>5</v>
      </c>
      <c r="G208" s="275">
        <v>6</v>
      </c>
      <c r="H208" s="275">
        <v>3</v>
      </c>
      <c r="I208" s="275">
        <v>6</v>
      </c>
      <c r="J208" s="275">
        <v>4</v>
      </c>
      <c r="K208" s="275">
        <v>4</v>
      </c>
      <c r="L208" s="275">
        <v>4</v>
      </c>
      <c r="M208" s="275">
        <v>5</v>
      </c>
      <c r="N208" s="275">
        <v>5</v>
      </c>
      <c r="O208" s="12">
        <f t="shared" si="6"/>
        <v>42</v>
      </c>
      <c r="P208" s="163">
        <f t="shared" si="13"/>
        <v>42</v>
      </c>
      <c r="Q208" s="343">
        <v>2</v>
      </c>
      <c r="R208" s="158">
        <v>2</v>
      </c>
      <c r="S208" s="158">
        <v>2</v>
      </c>
      <c r="T208" s="158">
        <v>6</v>
      </c>
      <c r="U208" s="158"/>
      <c r="V208" s="159">
        <v>10</v>
      </c>
    </row>
    <row r="209" spans="1:23" ht="15" x14ac:dyDescent="0.25">
      <c r="A209" s="594" t="s">
        <v>30</v>
      </c>
      <c r="B209" s="218">
        <v>42947</v>
      </c>
      <c r="C209" s="12">
        <v>15</v>
      </c>
      <c r="D209" s="12" t="str">
        <f t="shared" si="14"/>
        <v>Cashman, Cal15</v>
      </c>
      <c r="E209" s="12">
        <v>1</v>
      </c>
      <c r="F209" s="275">
        <v>6</v>
      </c>
      <c r="G209" s="275">
        <v>4</v>
      </c>
      <c r="H209" s="275">
        <v>4</v>
      </c>
      <c r="I209" s="275">
        <v>7</v>
      </c>
      <c r="J209" s="275">
        <v>6</v>
      </c>
      <c r="K209" s="275">
        <v>5</v>
      </c>
      <c r="L209" s="275">
        <v>6</v>
      </c>
      <c r="M209" s="275">
        <v>5</v>
      </c>
      <c r="N209" s="275">
        <v>7</v>
      </c>
      <c r="O209" s="12">
        <f t="shared" si="6"/>
        <v>50</v>
      </c>
      <c r="P209" s="163">
        <f t="shared" si="13"/>
        <v>50</v>
      </c>
      <c r="Q209" s="343"/>
      <c r="R209" s="158"/>
      <c r="S209" s="158"/>
      <c r="T209" s="158"/>
      <c r="U209" s="158"/>
      <c r="V209" s="159"/>
    </row>
    <row r="210" spans="1:23" ht="15" x14ac:dyDescent="0.25">
      <c r="A210" s="594" t="s">
        <v>521</v>
      </c>
      <c r="B210" s="218">
        <v>42947</v>
      </c>
      <c r="C210" s="12">
        <v>15</v>
      </c>
      <c r="D210" s="12" t="str">
        <f t="shared" si="14"/>
        <v>Whitefoot, Jerry15</v>
      </c>
      <c r="E210" s="12">
        <v>1</v>
      </c>
      <c r="F210" s="275">
        <v>6</v>
      </c>
      <c r="G210" s="275">
        <v>4</v>
      </c>
      <c r="H210" s="275">
        <v>3</v>
      </c>
      <c r="I210" s="275">
        <v>6</v>
      </c>
      <c r="J210" s="275">
        <v>5</v>
      </c>
      <c r="K210" s="275">
        <v>5</v>
      </c>
      <c r="L210" s="275">
        <v>4</v>
      </c>
      <c r="M210" s="275">
        <v>5</v>
      </c>
      <c r="N210" s="275">
        <v>7</v>
      </c>
      <c r="O210" s="12">
        <f t="shared" si="6"/>
        <v>45</v>
      </c>
      <c r="P210" s="163">
        <f t="shared" si="13"/>
        <v>45</v>
      </c>
      <c r="Q210" s="343">
        <v>2</v>
      </c>
      <c r="R210" s="158">
        <v>2</v>
      </c>
      <c r="S210" s="158">
        <v>2</v>
      </c>
      <c r="T210" s="158"/>
      <c r="U210" s="158"/>
      <c r="V210" s="159"/>
    </row>
    <row r="211" spans="1:23" ht="15" x14ac:dyDescent="0.25">
      <c r="A211" s="594" t="s">
        <v>39</v>
      </c>
      <c r="B211" s="218">
        <v>42947</v>
      </c>
      <c r="C211" s="12">
        <v>15</v>
      </c>
      <c r="D211" s="12" t="str">
        <f t="shared" si="14"/>
        <v>Trachsel, Jay15</v>
      </c>
      <c r="E211" s="12">
        <v>2</v>
      </c>
      <c r="F211" s="275">
        <v>4</v>
      </c>
      <c r="G211" s="275">
        <v>6</v>
      </c>
      <c r="H211" s="275">
        <v>4</v>
      </c>
      <c r="I211" s="275">
        <v>6</v>
      </c>
      <c r="J211" s="275">
        <v>3</v>
      </c>
      <c r="K211" s="275">
        <v>7</v>
      </c>
      <c r="L211" s="275">
        <v>5</v>
      </c>
      <c r="M211" s="275">
        <v>5</v>
      </c>
      <c r="N211" s="275">
        <v>5</v>
      </c>
      <c r="O211" s="12">
        <f t="shared" si="6"/>
        <v>45</v>
      </c>
      <c r="P211" s="163">
        <f t="shared" si="13"/>
        <v>45</v>
      </c>
      <c r="Q211" s="343">
        <v>2</v>
      </c>
      <c r="R211" s="158">
        <v>2</v>
      </c>
      <c r="S211" s="158">
        <v>2</v>
      </c>
      <c r="T211" s="158"/>
      <c r="U211" s="158"/>
      <c r="V211" s="159"/>
    </row>
    <row r="212" spans="1:23" ht="15" x14ac:dyDescent="0.25">
      <c r="A212" s="594" t="s">
        <v>29</v>
      </c>
      <c r="B212" s="218">
        <v>42947</v>
      </c>
      <c r="C212" s="12">
        <v>15</v>
      </c>
      <c r="D212" s="12" t="str">
        <f t="shared" si="14"/>
        <v>Burke, David15</v>
      </c>
      <c r="E212" s="12">
        <v>2</v>
      </c>
      <c r="F212" s="275">
        <v>6</v>
      </c>
      <c r="G212" s="275">
        <v>4</v>
      </c>
      <c r="H212" s="275">
        <v>4</v>
      </c>
      <c r="I212" s="275">
        <v>6</v>
      </c>
      <c r="J212" s="275">
        <v>4</v>
      </c>
      <c r="K212" s="275">
        <v>5</v>
      </c>
      <c r="L212" s="275">
        <v>4</v>
      </c>
      <c r="M212" s="275">
        <v>4</v>
      </c>
      <c r="N212" s="275">
        <v>8</v>
      </c>
      <c r="O212" s="12">
        <f t="shared" si="6"/>
        <v>45</v>
      </c>
      <c r="P212" s="163">
        <f t="shared" si="13"/>
        <v>45</v>
      </c>
      <c r="Q212" s="343">
        <v>2</v>
      </c>
      <c r="R212" s="158">
        <v>2</v>
      </c>
      <c r="S212" s="158">
        <v>2</v>
      </c>
      <c r="T212" s="158"/>
      <c r="U212" s="158"/>
      <c r="V212" s="159"/>
    </row>
    <row r="213" spans="1:23" ht="15" x14ac:dyDescent="0.25">
      <c r="A213" s="594" t="s">
        <v>47</v>
      </c>
      <c r="B213" s="218">
        <v>42947</v>
      </c>
      <c r="C213" s="12">
        <v>15</v>
      </c>
      <c r="D213" s="12" t="str">
        <f t="shared" si="14"/>
        <v>Trachsel, Jeff15</v>
      </c>
      <c r="E213" s="12">
        <v>2</v>
      </c>
      <c r="F213" s="275">
        <v>4</v>
      </c>
      <c r="G213" s="275">
        <v>5</v>
      </c>
      <c r="H213" s="275">
        <v>4</v>
      </c>
      <c r="I213" s="275">
        <v>5</v>
      </c>
      <c r="J213" s="275">
        <v>3</v>
      </c>
      <c r="K213" s="275">
        <v>6</v>
      </c>
      <c r="L213" s="275">
        <v>5</v>
      </c>
      <c r="M213" s="275">
        <v>6</v>
      </c>
      <c r="N213" s="275">
        <v>5</v>
      </c>
      <c r="O213" s="12">
        <f t="shared" si="6"/>
        <v>43</v>
      </c>
      <c r="P213" s="163">
        <f t="shared" si="13"/>
        <v>43</v>
      </c>
      <c r="Q213" s="343">
        <v>2</v>
      </c>
      <c r="R213" s="158">
        <v>2</v>
      </c>
      <c r="S213" s="158">
        <v>2</v>
      </c>
      <c r="T213" s="158"/>
      <c r="U213" s="158"/>
      <c r="V213" s="159"/>
    </row>
    <row r="214" spans="1:23" ht="15" x14ac:dyDescent="0.25">
      <c r="A214" s="594" t="s">
        <v>38</v>
      </c>
      <c r="B214" s="218">
        <v>42947</v>
      </c>
      <c r="C214" s="12">
        <v>15</v>
      </c>
      <c r="D214" s="12" t="str">
        <f t="shared" si="14"/>
        <v>Trachsel, Brian15</v>
      </c>
      <c r="E214" s="12">
        <v>0</v>
      </c>
      <c r="F214" s="275">
        <v>6</v>
      </c>
      <c r="G214" s="275">
        <v>4</v>
      </c>
      <c r="H214" s="275">
        <v>4</v>
      </c>
      <c r="I214" s="275">
        <v>5</v>
      </c>
      <c r="J214" s="275">
        <v>3</v>
      </c>
      <c r="K214" s="275">
        <v>6</v>
      </c>
      <c r="L214" s="275">
        <v>4</v>
      </c>
      <c r="M214" s="275">
        <v>6</v>
      </c>
      <c r="N214" s="275">
        <v>6</v>
      </c>
      <c r="O214" s="12">
        <f t="shared" si="6"/>
        <v>44</v>
      </c>
      <c r="P214" s="163">
        <f t="shared" si="13"/>
        <v>44</v>
      </c>
      <c r="Q214" s="343"/>
      <c r="R214" s="158"/>
      <c r="S214" s="158"/>
      <c r="T214" s="158"/>
      <c r="U214" s="158"/>
      <c r="V214" s="159"/>
    </row>
    <row r="215" spans="1:23" ht="15" x14ac:dyDescent="0.25">
      <c r="A215" s="594" t="s">
        <v>34</v>
      </c>
      <c r="B215" s="218">
        <v>42947</v>
      </c>
      <c r="C215" s="12">
        <v>15</v>
      </c>
      <c r="D215" s="12" t="str">
        <f t="shared" si="14"/>
        <v>Lewandowski, Mike15</v>
      </c>
      <c r="E215" s="12">
        <v>3</v>
      </c>
      <c r="F215" s="275">
        <v>6</v>
      </c>
      <c r="G215" s="275">
        <v>3</v>
      </c>
      <c r="H215" s="275">
        <v>4</v>
      </c>
      <c r="I215" s="275">
        <v>5</v>
      </c>
      <c r="J215" s="275">
        <v>6</v>
      </c>
      <c r="K215" s="275">
        <v>8</v>
      </c>
      <c r="L215" s="275">
        <v>4</v>
      </c>
      <c r="M215" s="275">
        <v>5</v>
      </c>
      <c r="N215" s="275">
        <v>6</v>
      </c>
      <c r="O215" s="12">
        <f t="shared" ref="O215" si="15">SUM(F215:N215)</f>
        <v>47</v>
      </c>
      <c r="P215" s="163">
        <f t="shared" si="13"/>
        <v>47</v>
      </c>
      <c r="Q215" s="343">
        <v>2</v>
      </c>
      <c r="R215" s="158">
        <v>2</v>
      </c>
      <c r="S215" s="158">
        <v>2</v>
      </c>
      <c r="T215" s="158"/>
      <c r="U215" s="158"/>
      <c r="V215" s="159"/>
    </row>
    <row r="216" spans="1:23" ht="15" x14ac:dyDescent="0.25">
      <c r="A216" s="594" t="s">
        <v>131</v>
      </c>
      <c r="B216" s="218">
        <v>42947</v>
      </c>
      <c r="C216" s="12">
        <v>15</v>
      </c>
      <c r="D216" s="12" t="str">
        <f t="shared" si="14"/>
        <v>O'Hare, Nathan15</v>
      </c>
      <c r="E216" s="12">
        <v>3</v>
      </c>
      <c r="F216" s="275">
        <v>5</v>
      </c>
      <c r="G216" s="275">
        <v>4</v>
      </c>
      <c r="H216" s="275">
        <v>5</v>
      </c>
      <c r="I216" s="275">
        <v>5</v>
      </c>
      <c r="J216" s="275">
        <v>4</v>
      </c>
      <c r="K216" s="275">
        <v>5</v>
      </c>
      <c r="L216" s="275">
        <v>4</v>
      </c>
      <c r="M216" s="275">
        <v>3</v>
      </c>
      <c r="N216" s="275">
        <v>4</v>
      </c>
      <c r="O216" s="12">
        <f t="shared" si="6"/>
        <v>39</v>
      </c>
      <c r="P216" s="163">
        <f t="shared" si="13"/>
        <v>39</v>
      </c>
      <c r="Q216" s="343">
        <v>2</v>
      </c>
      <c r="R216" s="158">
        <v>2</v>
      </c>
      <c r="S216" s="158">
        <v>2</v>
      </c>
      <c r="T216" s="158">
        <v>6</v>
      </c>
      <c r="U216" s="158"/>
      <c r="V216" s="159">
        <v>14</v>
      </c>
    </row>
    <row r="217" spans="1:23" ht="15" x14ac:dyDescent="0.25">
      <c r="A217" s="594" t="s">
        <v>40</v>
      </c>
      <c r="B217" s="218">
        <v>42947</v>
      </c>
      <c r="C217" s="12">
        <v>15</v>
      </c>
      <c r="D217" s="12" t="str">
        <f t="shared" si="14"/>
        <v>Trachsel, Mike15</v>
      </c>
      <c r="E217" s="12">
        <v>3</v>
      </c>
      <c r="F217" s="275">
        <v>5</v>
      </c>
      <c r="G217" s="275">
        <v>3</v>
      </c>
      <c r="H217" s="275">
        <v>3</v>
      </c>
      <c r="I217" s="275">
        <v>4</v>
      </c>
      <c r="J217" s="275">
        <v>5</v>
      </c>
      <c r="K217" s="275">
        <v>5</v>
      </c>
      <c r="L217" s="275">
        <v>3</v>
      </c>
      <c r="M217" s="275">
        <v>4</v>
      </c>
      <c r="N217" s="275">
        <v>6</v>
      </c>
      <c r="O217" s="12">
        <f t="shared" si="6"/>
        <v>38</v>
      </c>
      <c r="P217" s="163">
        <f t="shared" si="13"/>
        <v>38</v>
      </c>
      <c r="Q217" s="343">
        <v>2</v>
      </c>
      <c r="R217" s="158">
        <v>2</v>
      </c>
      <c r="S217" s="158">
        <v>2</v>
      </c>
      <c r="T217" s="158">
        <v>6</v>
      </c>
      <c r="U217" s="158">
        <v>26</v>
      </c>
      <c r="V217" s="159"/>
      <c r="W217" s="11" t="s">
        <v>515</v>
      </c>
    </row>
    <row r="218" spans="1:23" ht="15" x14ac:dyDescent="0.25">
      <c r="A218" s="594" t="s">
        <v>528</v>
      </c>
      <c r="B218" s="218">
        <v>42947</v>
      </c>
      <c r="C218" s="12">
        <v>15</v>
      </c>
      <c r="D218" s="12" t="str">
        <f t="shared" si="14"/>
        <v>Lotter, Shawn215</v>
      </c>
      <c r="E218" s="12">
        <v>4</v>
      </c>
      <c r="F218" s="275">
        <v>5</v>
      </c>
      <c r="G218" s="275">
        <v>5</v>
      </c>
      <c r="H218" s="275">
        <v>4</v>
      </c>
      <c r="I218" s="275">
        <v>6</v>
      </c>
      <c r="J218" s="275">
        <v>5</v>
      </c>
      <c r="K218" s="275">
        <v>6</v>
      </c>
      <c r="L218" s="275">
        <v>4</v>
      </c>
      <c r="M218" s="275">
        <v>8</v>
      </c>
      <c r="N218" s="275">
        <v>7</v>
      </c>
      <c r="O218" s="12">
        <f t="shared" si="6"/>
        <v>50</v>
      </c>
      <c r="P218" s="163">
        <f t="shared" si="13"/>
        <v>50</v>
      </c>
      <c r="Q218" s="343">
        <v>2</v>
      </c>
      <c r="R218" s="158">
        <v>2</v>
      </c>
      <c r="S218" s="158">
        <v>2</v>
      </c>
      <c r="T218" s="158"/>
      <c r="U218" s="158"/>
      <c r="V218" s="159"/>
    </row>
    <row r="219" spans="1:23" ht="15" x14ac:dyDescent="0.25">
      <c r="A219" s="594" t="s">
        <v>512</v>
      </c>
      <c r="B219" s="218">
        <v>42947</v>
      </c>
      <c r="C219" s="12">
        <v>15</v>
      </c>
      <c r="D219" s="12" t="str">
        <f t="shared" si="14"/>
        <v>Chilson, Jerry15</v>
      </c>
      <c r="E219" s="12">
        <v>4</v>
      </c>
      <c r="F219" s="275">
        <v>4</v>
      </c>
      <c r="G219" s="275">
        <v>6</v>
      </c>
      <c r="H219" s="275">
        <v>2</v>
      </c>
      <c r="I219" s="275">
        <v>7</v>
      </c>
      <c r="J219" s="275">
        <v>4</v>
      </c>
      <c r="K219" s="275">
        <v>5</v>
      </c>
      <c r="L219" s="275">
        <v>3</v>
      </c>
      <c r="M219" s="275">
        <v>6</v>
      </c>
      <c r="N219" s="275">
        <v>6</v>
      </c>
      <c r="O219" s="12">
        <f t="shared" si="6"/>
        <v>43</v>
      </c>
      <c r="P219" s="163">
        <f t="shared" si="13"/>
        <v>43</v>
      </c>
      <c r="Q219" s="343">
        <v>2</v>
      </c>
      <c r="R219" s="158">
        <v>2</v>
      </c>
      <c r="S219" s="158">
        <v>2</v>
      </c>
      <c r="T219" s="158">
        <v>6</v>
      </c>
      <c r="U219" s="158">
        <v>12</v>
      </c>
      <c r="V219" s="159"/>
      <c r="W219" s="11" t="s">
        <v>516</v>
      </c>
    </row>
    <row r="220" spans="1:23" ht="15.75" thickBot="1" x14ac:dyDescent="0.3">
      <c r="A220" s="658" t="s">
        <v>41</v>
      </c>
      <c r="B220" s="659">
        <v>42947</v>
      </c>
      <c r="C220" s="660">
        <v>15</v>
      </c>
      <c r="D220" s="660" t="str">
        <f t="shared" si="14"/>
        <v>Trachsel, Steve15</v>
      </c>
      <c r="E220" s="660">
        <v>4</v>
      </c>
      <c r="F220" s="661">
        <v>5</v>
      </c>
      <c r="G220" s="661">
        <v>5</v>
      </c>
      <c r="H220" s="661">
        <v>6</v>
      </c>
      <c r="I220" s="661">
        <v>6</v>
      </c>
      <c r="J220" s="661">
        <v>7</v>
      </c>
      <c r="K220" s="661">
        <v>6</v>
      </c>
      <c r="L220" s="661">
        <v>4</v>
      </c>
      <c r="M220" s="661">
        <v>6</v>
      </c>
      <c r="N220" s="661">
        <v>4</v>
      </c>
      <c r="O220" s="660">
        <f t="shared" si="6"/>
        <v>49</v>
      </c>
      <c r="P220" s="662">
        <f t="shared" si="13"/>
        <v>49</v>
      </c>
      <c r="Q220" s="663">
        <v>2</v>
      </c>
      <c r="R220" s="664">
        <v>2</v>
      </c>
      <c r="S220" s="664">
        <v>2</v>
      </c>
      <c r="T220" s="664"/>
      <c r="U220" s="664"/>
      <c r="V220" s="665"/>
    </row>
    <row r="221" spans="1:23" ht="15" x14ac:dyDescent="0.25">
      <c r="A221" s="430" t="s">
        <v>34</v>
      </c>
      <c r="B221" s="581">
        <v>42954</v>
      </c>
      <c r="C221" s="770">
        <v>16</v>
      </c>
      <c r="D221" s="770" t="str">
        <f t="shared" si="14"/>
        <v>Lewandowski, Mike16</v>
      </c>
      <c r="E221" s="770">
        <v>1</v>
      </c>
      <c r="F221" s="582">
        <v>5</v>
      </c>
      <c r="G221" s="582">
        <v>4</v>
      </c>
      <c r="H221" s="582">
        <v>3</v>
      </c>
      <c r="I221" s="582">
        <v>7</v>
      </c>
      <c r="J221" s="582">
        <v>4</v>
      </c>
      <c r="K221" s="582">
        <v>4</v>
      </c>
      <c r="L221" s="582">
        <v>5</v>
      </c>
      <c r="M221" s="582">
        <v>4</v>
      </c>
      <c r="N221" s="582">
        <v>7</v>
      </c>
      <c r="O221" s="770">
        <f t="shared" si="6"/>
        <v>43</v>
      </c>
      <c r="P221" s="425">
        <f t="shared" si="13"/>
        <v>43</v>
      </c>
      <c r="Q221" s="426">
        <v>2</v>
      </c>
      <c r="R221" s="426">
        <v>2</v>
      </c>
      <c r="S221" s="426">
        <v>2</v>
      </c>
      <c r="T221" s="426">
        <v>4.5</v>
      </c>
      <c r="U221" s="426"/>
      <c r="V221" s="427">
        <v>11</v>
      </c>
    </row>
    <row r="222" spans="1:23" ht="15" x14ac:dyDescent="0.25">
      <c r="A222" s="409" t="s">
        <v>131</v>
      </c>
      <c r="B222" s="216">
        <v>42954</v>
      </c>
      <c r="C222" s="768">
        <v>16</v>
      </c>
      <c r="D222" s="768" t="str">
        <f t="shared" si="14"/>
        <v>O'Hare, Nathan16</v>
      </c>
      <c r="E222" s="768">
        <v>1</v>
      </c>
      <c r="F222" s="276">
        <v>5</v>
      </c>
      <c r="G222" s="276">
        <v>4</v>
      </c>
      <c r="H222" s="276">
        <v>5</v>
      </c>
      <c r="I222" s="276">
        <v>6</v>
      </c>
      <c r="J222" s="276">
        <v>5</v>
      </c>
      <c r="K222" s="276">
        <v>4</v>
      </c>
      <c r="L222" s="276">
        <v>3</v>
      </c>
      <c r="M222" s="276">
        <v>5</v>
      </c>
      <c r="N222" s="276">
        <v>5</v>
      </c>
      <c r="O222" s="768">
        <f t="shared" si="6"/>
        <v>42</v>
      </c>
      <c r="P222" s="162">
        <f t="shared" si="13"/>
        <v>42</v>
      </c>
      <c r="Q222" s="70">
        <v>2</v>
      </c>
      <c r="R222" s="70">
        <v>2</v>
      </c>
      <c r="S222" s="70">
        <v>2</v>
      </c>
      <c r="T222" s="70">
        <v>4.5</v>
      </c>
      <c r="U222" s="70"/>
      <c r="V222" s="71"/>
    </row>
    <row r="223" spans="1:23" ht="15" x14ac:dyDescent="0.25">
      <c r="A223" s="409" t="s">
        <v>512</v>
      </c>
      <c r="B223" s="216">
        <v>42954</v>
      </c>
      <c r="C223" s="768">
        <v>16</v>
      </c>
      <c r="D223" s="768" t="str">
        <f t="shared" si="14"/>
        <v>Chilson, Jerry16</v>
      </c>
      <c r="E223" s="768">
        <v>1</v>
      </c>
      <c r="F223" s="276">
        <v>5</v>
      </c>
      <c r="G223" s="276">
        <v>5</v>
      </c>
      <c r="H223" s="276">
        <v>4</v>
      </c>
      <c r="I223" s="276">
        <v>7</v>
      </c>
      <c r="J223" s="276">
        <v>4</v>
      </c>
      <c r="K223" s="276">
        <v>5</v>
      </c>
      <c r="L223" s="276">
        <v>4</v>
      </c>
      <c r="M223" s="276">
        <v>5</v>
      </c>
      <c r="N223" s="276">
        <v>6</v>
      </c>
      <c r="O223" s="768">
        <f t="shared" si="6"/>
        <v>45</v>
      </c>
      <c r="P223" s="162">
        <f t="shared" si="13"/>
        <v>45</v>
      </c>
      <c r="Q223" s="70">
        <v>2</v>
      </c>
      <c r="R223" s="70">
        <v>2</v>
      </c>
      <c r="S223" s="70">
        <v>2</v>
      </c>
      <c r="T223" s="70"/>
      <c r="U223" s="738">
        <v>1</v>
      </c>
      <c r="V223" s="71"/>
    </row>
    <row r="224" spans="1:23" ht="15" x14ac:dyDescent="0.25">
      <c r="A224" s="409" t="s">
        <v>511</v>
      </c>
      <c r="B224" s="216">
        <v>42954</v>
      </c>
      <c r="C224" s="768">
        <v>16</v>
      </c>
      <c r="D224" s="768" t="str">
        <f t="shared" si="14"/>
        <v>Demick, Chris16</v>
      </c>
      <c r="E224" s="768">
        <v>1</v>
      </c>
      <c r="F224" s="276">
        <v>5</v>
      </c>
      <c r="G224" s="276">
        <v>4</v>
      </c>
      <c r="H224" s="276">
        <v>4</v>
      </c>
      <c r="I224" s="276">
        <v>5</v>
      </c>
      <c r="J224" s="276">
        <v>5</v>
      </c>
      <c r="K224" s="276">
        <v>4</v>
      </c>
      <c r="L224" s="276">
        <v>4</v>
      </c>
      <c r="M224" s="276">
        <v>4</v>
      </c>
      <c r="N224" s="276">
        <v>7</v>
      </c>
      <c r="O224" s="768">
        <f t="shared" si="6"/>
        <v>42</v>
      </c>
      <c r="P224" s="162">
        <f t="shared" si="13"/>
        <v>42</v>
      </c>
      <c r="Q224" s="70">
        <v>2</v>
      </c>
      <c r="R224" s="70">
        <v>2</v>
      </c>
      <c r="S224" s="70">
        <v>2</v>
      </c>
      <c r="T224" s="70"/>
      <c r="U224" s="70"/>
      <c r="V224" s="71">
        <v>7</v>
      </c>
    </row>
    <row r="225" spans="1:22" ht="15" x14ac:dyDescent="0.25">
      <c r="A225" s="409" t="s">
        <v>521</v>
      </c>
      <c r="B225" s="216">
        <v>42954</v>
      </c>
      <c r="C225" s="768">
        <v>16</v>
      </c>
      <c r="D225" s="768" t="str">
        <f t="shared" si="14"/>
        <v>Whitefoot, Jerry16</v>
      </c>
      <c r="E225" s="768">
        <v>2</v>
      </c>
      <c r="F225" s="276">
        <v>5</v>
      </c>
      <c r="G225" s="276">
        <v>5</v>
      </c>
      <c r="H225" s="276">
        <v>4</v>
      </c>
      <c r="I225" s="276">
        <v>6</v>
      </c>
      <c r="J225" s="276">
        <v>4</v>
      </c>
      <c r="K225" s="276">
        <v>7</v>
      </c>
      <c r="L225" s="276">
        <v>5</v>
      </c>
      <c r="M225" s="276">
        <v>6</v>
      </c>
      <c r="N225" s="276">
        <v>7</v>
      </c>
      <c r="O225" s="768">
        <f t="shared" si="6"/>
        <v>49</v>
      </c>
      <c r="P225" s="162">
        <f t="shared" si="13"/>
        <v>49</v>
      </c>
      <c r="Q225" s="70">
        <v>2</v>
      </c>
      <c r="R225" s="70">
        <v>2</v>
      </c>
      <c r="S225" s="70">
        <v>2</v>
      </c>
      <c r="T225" s="70"/>
      <c r="U225" s="70"/>
      <c r="V225" s="71"/>
    </row>
    <row r="226" spans="1:22" ht="15" x14ac:dyDescent="0.25">
      <c r="A226" s="409" t="s">
        <v>129</v>
      </c>
      <c r="B226" s="216">
        <v>42954</v>
      </c>
      <c r="C226" s="768">
        <v>16</v>
      </c>
      <c r="D226" s="768" t="str">
        <f t="shared" si="14"/>
        <v>Horst, Dale16</v>
      </c>
      <c r="E226" s="768">
        <v>2</v>
      </c>
      <c r="F226" s="276">
        <v>6</v>
      </c>
      <c r="G226" s="276">
        <v>4</v>
      </c>
      <c r="H226" s="276">
        <v>4</v>
      </c>
      <c r="I226" s="276">
        <v>6</v>
      </c>
      <c r="J226" s="276">
        <v>3</v>
      </c>
      <c r="K226" s="276">
        <v>5</v>
      </c>
      <c r="L226" s="276">
        <v>5</v>
      </c>
      <c r="M226" s="276">
        <v>7</v>
      </c>
      <c r="N226" s="276">
        <v>6</v>
      </c>
      <c r="O226" s="768">
        <f t="shared" si="6"/>
        <v>46</v>
      </c>
      <c r="P226" s="162">
        <f t="shared" si="13"/>
        <v>46</v>
      </c>
      <c r="Q226" s="70">
        <v>2</v>
      </c>
      <c r="R226" s="70">
        <v>2</v>
      </c>
      <c r="S226" s="70">
        <v>2</v>
      </c>
      <c r="T226" s="70">
        <v>4.5</v>
      </c>
      <c r="U226" s="70"/>
      <c r="V226" s="71"/>
    </row>
    <row r="227" spans="1:22" ht="15" x14ac:dyDescent="0.25">
      <c r="A227" s="409" t="s">
        <v>39</v>
      </c>
      <c r="B227" s="216">
        <v>42954</v>
      </c>
      <c r="C227" s="768">
        <v>16</v>
      </c>
      <c r="D227" s="768" t="str">
        <f t="shared" si="14"/>
        <v>Trachsel, Jay16</v>
      </c>
      <c r="E227" s="768">
        <v>2</v>
      </c>
      <c r="F227" s="276">
        <v>5</v>
      </c>
      <c r="G227" s="276">
        <v>5</v>
      </c>
      <c r="H227" s="276">
        <v>5</v>
      </c>
      <c r="I227" s="276">
        <v>5</v>
      </c>
      <c r="J227" s="276">
        <v>4</v>
      </c>
      <c r="K227" s="276">
        <v>7</v>
      </c>
      <c r="L227" s="276">
        <v>5</v>
      </c>
      <c r="M227" s="276">
        <v>4</v>
      </c>
      <c r="N227" s="276">
        <v>8</v>
      </c>
      <c r="O227" s="768">
        <f t="shared" si="6"/>
        <v>48</v>
      </c>
      <c r="P227" s="162">
        <f t="shared" si="13"/>
        <v>48</v>
      </c>
      <c r="Q227" s="70">
        <v>2</v>
      </c>
      <c r="R227" s="70">
        <v>2</v>
      </c>
      <c r="S227" s="70">
        <v>2</v>
      </c>
      <c r="T227" s="70"/>
      <c r="U227" s="70"/>
      <c r="V227" s="71"/>
    </row>
    <row r="228" spans="1:22" ht="15" x14ac:dyDescent="0.25">
      <c r="A228" s="409" t="s">
        <v>47</v>
      </c>
      <c r="B228" s="216">
        <v>42954</v>
      </c>
      <c r="C228" s="768">
        <v>16</v>
      </c>
      <c r="D228" s="768" t="str">
        <f t="shared" si="14"/>
        <v>Trachsel, Jeff16</v>
      </c>
      <c r="E228" s="768">
        <v>2</v>
      </c>
      <c r="F228" s="276">
        <v>4</v>
      </c>
      <c r="G228" s="276">
        <v>4</v>
      </c>
      <c r="H228" s="276">
        <v>4</v>
      </c>
      <c r="I228" s="276">
        <v>6</v>
      </c>
      <c r="J228" s="276">
        <v>4</v>
      </c>
      <c r="K228" s="276">
        <v>5</v>
      </c>
      <c r="L228" s="276">
        <v>3</v>
      </c>
      <c r="M228" s="276">
        <v>5</v>
      </c>
      <c r="N228" s="276">
        <v>6</v>
      </c>
      <c r="O228" s="768">
        <f t="shared" si="6"/>
        <v>41</v>
      </c>
      <c r="P228" s="162">
        <f t="shared" si="13"/>
        <v>41</v>
      </c>
      <c r="Q228" s="70">
        <v>2</v>
      </c>
      <c r="R228" s="70">
        <v>2</v>
      </c>
      <c r="S228" s="70">
        <v>2</v>
      </c>
      <c r="T228" s="70">
        <v>4.5</v>
      </c>
      <c r="U228" s="738">
        <v>1</v>
      </c>
      <c r="V228" s="71"/>
    </row>
    <row r="229" spans="1:22" ht="15" x14ac:dyDescent="0.25">
      <c r="A229" s="409" t="s">
        <v>528</v>
      </c>
      <c r="B229" s="216">
        <v>42954</v>
      </c>
      <c r="C229" s="768">
        <v>16</v>
      </c>
      <c r="D229" s="768" t="str">
        <f t="shared" si="14"/>
        <v>Lotter, Shawn216</v>
      </c>
      <c r="E229" s="768">
        <v>2</v>
      </c>
      <c r="F229" s="276">
        <v>6</v>
      </c>
      <c r="G229" s="276">
        <v>4</v>
      </c>
      <c r="H229" s="276">
        <v>5</v>
      </c>
      <c r="I229" s="276">
        <v>9</v>
      </c>
      <c r="J229" s="276">
        <v>5</v>
      </c>
      <c r="K229" s="276">
        <v>5</v>
      </c>
      <c r="L229" s="276">
        <v>4</v>
      </c>
      <c r="M229" s="276">
        <v>4</v>
      </c>
      <c r="N229" s="276">
        <v>6</v>
      </c>
      <c r="O229" s="768">
        <f t="shared" ref="O229" si="16">SUM(F229:N229)</f>
        <v>48</v>
      </c>
      <c r="P229" s="162">
        <f t="shared" si="13"/>
        <v>47</v>
      </c>
      <c r="Q229" s="70">
        <v>2</v>
      </c>
      <c r="R229" s="70">
        <v>2</v>
      </c>
      <c r="S229" s="70">
        <v>2</v>
      </c>
      <c r="T229" s="70"/>
      <c r="U229" s="70"/>
      <c r="V229" s="71"/>
    </row>
    <row r="230" spans="1:22" ht="15" x14ac:dyDescent="0.25">
      <c r="A230" s="409" t="s">
        <v>503</v>
      </c>
      <c r="B230" s="216">
        <v>42959</v>
      </c>
      <c r="C230" s="768">
        <v>16</v>
      </c>
      <c r="D230" s="768" t="str">
        <f t="shared" si="14"/>
        <v>Burke, Dan16</v>
      </c>
      <c r="E230" s="768">
        <v>3</v>
      </c>
      <c r="F230" s="276">
        <v>7</v>
      </c>
      <c r="G230" s="276">
        <v>6</v>
      </c>
      <c r="H230" s="276">
        <v>5</v>
      </c>
      <c r="I230" s="276">
        <v>6</v>
      </c>
      <c r="J230" s="276">
        <v>6</v>
      </c>
      <c r="K230" s="276">
        <v>8</v>
      </c>
      <c r="L230" s="276">
        <v>5</v>
      </c>
      <c r="M230" s="276">
        <v>7</v>
      </c>
      <c r="N230" s="276">
        <v>7</v>
      </c>
      <c r="O230" s="768">
        <f t="shared" si="6"/>
        <v>57</v>
      </c>
      <c r="P230" s="162">
        <f t="shared" si="13"/>
        <v>57</v>
      </c>
      <c r="Q230" s="70"/>
      <c r="R230" s="70"/>
      <c r="S230" s="70"/>
      <c r="T230" s="70"/>
      <c r="U230" s="70"/>
      <c r="V230" s="71"/>
    </row>
    <row r="231" spans="1:22" ht="15" x14ac:dyDescent="0.25">
      <c r="A231" s="409" t="s">
        <v>29</v>
      </c>
      <c r="B231" s="216">
        <v>42959</v>
      </c>
      <c r="C231" s="768">
        <v>16</v>
      </c>
      <c r="D231" s="768" t="str">
        <f t="shared" si="14"/>
        <v>Burke, David16</v>
      </c>
      <c r="E231" s="768">
        <v>3</v>
      </c>
      <c r="F231" s="276">
        <v>4</v>
      </c>
      <c r="G231" s="276">
        <v>4</v>
      </c>
      <c r="H231" s="276">
        <v>3</v>
      </c>
      <c r="I231" s="276">
        <v>4</v>
      </c>
      <c r="J231" s="276">
        <v>5</v>
      </c>
      <c r="K231" s="276">
        <v>5</v>
      </c>
      <c r="L231" s="276">
        <v>5</v>
      </c>
      <c r="M231" s="276">
        <v>5</v>
      </c>
      <c r="N231" s="276">
        <v>5</v>
      </c>
      <c r="O231" s="768">
        <f t="shared" si="6"/>
        <v>40</v>
      </c>
      <c r="P231" s="162">
        <f t="shared" si="13"/>
        <v>40</v>
      </c>
      <c r="Q231" s="70"/>
      <c r="R231" s="70"/>
      <c r="S231" s="70"/>
      <c r="T231" s="70"/>
      <c r="U231" s="70"/>
      <c r="V231" s="71"/>
    </row>
    <row r="232" spans="1:22" ht="15" x14ac:dyDescent="0.25">
      <c r="A232" s="409" t="s">
        <v>38</v>
      </c>
      <c r="B232" s="216">
        <v>42959</v>
      </c>
      <c r="C232" s="768">
        <v>16</v>
      </c>
      <c r="D232" s="768" t="str">
        <f t="shared" si="14"/>
        <v>Trachsel, Brian16</v>
      </c>
      <c r="E232" s="768">
        <v>3</v>
      </c>
      <c r="F232" s="276">
        <v>5</v>
      </c>
      <c r="G232" s="276">
        <v>7</v>
      </c>
      <c r="H232" s="276">
        <v>4</v>
      </c>
      <c r="I232" s="276">
        <v>6</v>
      </c>
      <c r="J232" s="276">
        <v>5</v>
      </c>
      <c r="K232" s="276">
        <v>4</v>
      </c>
      <c r="L232" s="276">
        <v>6</v>
      </c>
      <c r="M232" s="276">
        <v>5</v>
      </c>
      <c r="N232" s="276">
        <v>5</v>
      </c>
      <c r="O232" s="768">
        <f t="shared" si="6"/>
        <v>47</v>
      </c>
      <c r="P232" s="162">
        <f t="shared" si="13"/>
        <v>47</v>
      </c>
      <c r="Q232" s="70"/>
      <c r="R232" s="70"/>
      <c r="S232" s="70"/>
      <c r="T232" s="70"/>
      <c r="U232" s="70"/>
      <c r="V232" s="71"/>
    </row>
    <row r="233" spans="1:22" ht="15" x14ac:dyDescent="0.25">
      <c r="A233" s="409" t="s">
        <v>40</v>
      </c>
      <c r="B233" s="216">
        <v>42959</v>
      </c>
      <c r="C233" s="768">
        <v>16</v>
      </c>
      <c r="D233" s="768" t="str">
        <f t="shared" si="14"/>
        <v>Trachsel, Mike16</v>
      </c>
      <c r="E233" s="768">
        <v>3</v>
      </c>
      <c r="F233" s="276">
        <v>5</v>
      </c>
      <c r="G233" s="276">
        <v>5</v>
      </c>
      <c r="H233" s="276">
        <v>3</v>
      </c>
      <c r="I233" s="276">
        <v>5</v>
      </c>
      <c r="J233" s="276">
        <v>5</v>
      </c>
      <c r="K233" s="276">
        <v>5</v>
      </c>
      <c r="L233" s="276">
        <v>5</v>
      </c>
      <c r="M233" s="276">
        <v>8</v>
      </c>
      <c r="N233" s="276">
        <v>4</v>
      </c>
      <c r="O233" s="768">
        <f t="shared" si="6"/>
        <v>45</v>
      </c>
      <c r="P233" s="162">
        <f t="shared" si="13"/>
        <v>45</v>
      </c>
      <c r="Q233" s="70"/>
      <c r="R233" s="70"/>
      <c r="S233" s="70"/>
      <c r="T233" s="70"/>
      <c r="U233" s="70"/>
      <c r="V233" s="71"/>
    </row>
    <row r="234" spans="1:22" ht="15.75" thickBot="1" x14ac:dyDescent="0.3">
      <c r="A234" s="583" t="s">
        <v>41</v>
      </c>
      <c r="B234" s="217">
        <v>42961</v>
      </c>
      <c r="C234" s="766">
        <v>16</v>
      </c>
      <c r="D234" s="766" t="str">
        <f t="shared" si="14"/>
        <v>Trachsel, Steve16</v>
      </c>
      <c r="E234" s="766">
        <v>4</v>
      </c>
      <c r="F234" s="417">
        <v>6</v>
      </c>
      <c r="G234" s="417">
        <v>4</v>
      </c>
      <c r="H234" s="417">
        <v>5</v>
      </c>
      <c r="I234" s="417">
        <v>7</v>
      </c>
      <c r="J234" s="417">
        <v>4</v>
      </c>
      <c r="K234" s="417">
        <v>5</v>
      </c>
      <c r="L234" s="417">
        <v>5</v>
      </c>
      <c r="M234" s="417">
        <v>6</v>
      </c>
      <c r="N234" s="417">
        <v>7</v>
      </c>
      <c r="O234" s="766">
        <f t="shared" si="6"/>
        <v>49</v>
      </c>
      <c r="P234" s="418">
        <f t="shared" si="13"/>
        <v>49</v>
      </c>
      <c r="Q234" s="160"/>
      <c r="R234" s="160"/>
      <c r="S234" s="160"/>
      <c r="T234" s="160"/>
      <c r="U234" s="160"/>
      <c r="V234" s="161"/>
    </row>
    <row r="235" spans="1:22" ht="15" x14ac:dyDescent="0.25">
      <c r="A235" s="594" t="s">
        <v>34</v>
      </c>
      <c r="B235" s="218">
        <v>42961</v>
      </c>
      <c r="C235" s="12">
        <v>17</v>
      </c>
      <c r="D235" s="12" t="str">
        <f t="shared" si="14"/>
        <v>Lewandowski, Mike17</v>
      </c>
      <c r="E235" s="12">
        <v>1</v>
      </c>
      <c r="F235" s="275">
        <v>5</v>
      </c>
      <c r="G235" s="275">
        <v>4</v>
      </c>
      <c r="H235" s="275">
        <v>6</v>
      </c>
      <c r="I235" s="275">
        <v>5</v>
      </c>
      <c r="J235" s="275">
        <v>4</v>
      </c>
      <c r="K235" s="275">
        <v>5</v>
      </c>
      <c r="L235" s="275">
        <v>4</v>
      </c>
      <c r="M235" s="275">
        <v>5</v>
      </c>
      <c r="N235" s="275">
        <v>5</v>
      </c>
      <c r="O235" s="12">
        <f t="shared" si="6"/>
        <v>43</v>
      </c>
      <c r="P235" s="163">
        <f t="shared" si="13"/>
        <v>43</v>
      </c>
      <c r="Q235" s="343">
        <v>2</v>
      </c>
      <c r="R235" s="343">
        <v>2</v>
      </c>
      <c r="S235" s="343">
        <v>6</v>
      </c>
      <c r="T235" s="158"/>
      <c r="U235" s="158">
        <v>2</v>
      </c>
      <c r="V235" s="159">
        <v>9</v>
      </c>
    </row>
    <row r="236" spans="1:22" ht="15" x14ac:dyDescent="0.25">
      <c r="A236" s="594" t="s">
        <v>131</v>
      </c>
      <c r="B236" s="218">
        <v>42961</v>
      </c>
      <c r="C236" s="12">
        <v>17</v>
      </c>
      <c r="D236" s="12" t="str">
        <f t="shared" si="14"/>
        <v>O'Hare, Nathan17</v>
      </c>
      <c r="E236" s="12">
        <v>1</v>
      </c>
      <c r="F236" s="275">
        <v>5</v>
      </c>
      <c r="G236" s="275">
        <v>5</v>
      </c>
      <c r="H236" s="275">
        <v>5</v>
      </c>
      <c r="I236" s="275">
        <v>5</v>
      </c>
      <c r="J236" s="275">
        <v>7</v>
      </c>
      <c r="K236" s="275">
        <v>6</v>
      </c>
      <c r="L236" s="275">
        <v>4</v>
      </c>
      <c r="M236" s="275">
        <v>5</v>
      </c>
      <c r="N236" s="275">
        <v>6</v>
      </c>
      <c r="O236" s="12">
        <f t="shared" si="6"/>
        <v>48</v>
      </c>
      <c r="P236" s="163">
        <f t="shared" si="13"/>
        <v>48</v>
      </c>
      <c r="Q236" s="343">
        <v>2</v>
      </c>
      <c r="R236" s="343">
        <v>2</v>
      </c>
      <c r="S236" s="343">
        <v>6</v>
      </c>
      <c r="T236" s="158"/>
      <c r="U236" s="158">
        <v>2</v>
      </c>
      <c r="V236" s="159"/>
    </row>
    <row r="237" spans="1:22" ht="15" x14ac:dyDescent="0.25">
      <c r="A237" s="594" t="s">
        <v>38</v>
      </c>
      <c r="B237" s="218">
        <v>42961</v>
      </c>
      <c r="C237" s="12">
        <v>17</v>
      </c>
      <c r="D237" s="12" t="str">
        <f t="shared" si="14"/>
        <v>Trachsel, Brian17</v>
      </c>
      <c r="E237" s="12">
        <v>1</v>
      </c>
      <c r="F237" s="275">
        <v>5</v>
      </c>
      <c r="G237" s="275">
        <v>5</v>
      </c>
      <c r="H237" s="275">
        <v>5</v>
      </c>
      <c r="I237" s="275">
        <v>5</v>
      </c>
      <c r="J237" s="275">
        <v>6</v>
      </c>
      <c r="K237" s="275">
        <v>5</v>
      </c>
      <c r="L237" s="275">
        <v>5</v>
      </c>
      <c r="M237" s="275">
        <v>6</v>
      </c>
      <c r="N237" s="275">
        <v>7</v>
      </c>
      <c r="O237" s="12">
        <f t="shared" si="6"/>
        <v>49</v>
      </c>
      <c r="P237" s="163">
        <f t="shared" si="13"/>
        <v>49</v>
      </c>
      <c r="Q237" s="343">
        <v>2</v>
      </c>
      <c r="R237" s="343">
        <v>4</v>
      </c>
      <c r="S237" s="343">
        <v>6</v>
      </c>
      <c r="T237" s="158"/>
      <c r="U237" s="158">
        <v>2</v>
      </c>
      <c r="V237" s="159"/>
    </row>
    <row r="238" spans="1:22" ht="15" x14ac:dyDescent="0.25">
      <c r="A238" s="594" t="s">
        <v>29</v>
      </c>
      <c r="B238" s="218">
        <v>42961</v>
      </c>
      <c r="C238" s="12">
        <v>17</v>
      </c>
      <c r="D238" s="12" t="str">
        <f t="shared" si="14"/>
        <v>Burke, David17</v>
      </c>
      <c r="E238" s="12">
        <v>1</v>
      </c>
      <c r="F238" s="275">
        <v>5</v>
      </c>
      <c r="G238" s="275">
        <v>4</v>
      </c>
      <c r="H238" s="275">
        <v>4</v>
      </c>
      <c r="I238" s="275">
        <v>5</v>
      </c>
      <c r="J238" s="275">
        <v>3</v>
      </c>
      <c r="K238" s="275">
        <v>5</v>
      </c>
      <c r="L238" s="275">
        <v>3</v>
      </c>
      <c r="M238" s="275">
        <v>4</v>
      </c>
      <c r="N238" s="275">
        <v>6</v>
      </c>
      <c r="O238" s="12">
        <f t="shared" si="6"/>
        <v>39</v>
      </c>
      <c r="P238" s="163">
        <f t="shared" si="13"/>
        <v>39</v>
      </c>
      <c r="Q238" s="343">
        <v>2</v>
      </c>
      <c r="R238" s="343">
        <v>4</v>
      </c>
      <c r="S238" s="343">
        <v>6</v>
      </c>
      <c r="T238" s="158">
        <v>7.33</v>
      </c>
      <c r="U238" s="158">
        <v>2</v>
      </c>
      <c r="V238" s="159">
        <f>13+9</f>
        <v>22</v>
      </c>
    </row>
    <row r="239" spans="1:22" ht="15" x14ac:dyDescent="0.25">
      <c r="A239" s="594" t="s">
        <v>41</v>
      </c>
      <c r="B239" s="218">
        <v>42961</v>
      </c>
      <c r="C239" s="12">
        <v>17</v>
      </c>
      <c r="D239" s="12" t="str">
        <f t="shared" si="14"/>
        <v>Trachsel, Steve17</v>
      </c>
      <c r="E239" s="12">
        <v>2</v>
      </c>
      <c r="F239" s="275">
        <v>5</v>
      </c>
      <c r="G239" s="275">
        <v>6</v>
      </c>
      <c r="H239" s="275">
        <v>3</v>
      </c>
      <c r="I239" s="275">
        <v>5</v>
      </c>
      <c r="J239" s="275">
        <v>5</v>
      </c>
      <c r="K239" s="275">
        <v>6</v>
      </c>
      <c r="L239" s="275">
        <v>4</v>
      </c>
      <c r="M239" s="275">
        <v>7</v>
      </c>
      <c r="N239" s="275">
        <v>5</v>
      </c>
      <c r="O239" s="12">
        <f t="shared" si="6"/>
        <v>46</v>
      </c>
      <c r="P239" s="163">
        <f t="shared" si="13"/>
        <v>46</v>
      </c>
      <c r="Q239" s="343">
        <v>2</v>
      </c>
      <c r="R239" s="343">
        <v>4</v>
      </c>
      <c r="S239" s="343">
        <v>6</v>
      </c>
      <c r="T239" s="158">
        <v>7.33</v>
      </c>
      <c r="U239" s="158">
        <v>2</v>
      </c>
      <c r="V239" s="159"/>
    </row>
    <row r="240" spans="1:22" ht="15" x14ac:dyDescent="0.25">
      <c r="A240" s="594" t="s">
        <v>528</v>
      </c>
      <c r="B240" s="218">
        <v>42961</v>
      </c>
      <c r="C240" s="12">
        <v>17</v>
      </c>
      <c r="D240" s="12" t="str">
        <f t="shared" si="14"/>
        <v>Lotter, Shawn217</v>
      </c>
      <c r="E240" s="12">
        <v>2</v>
      </c>
      <c r="F240" s="275">
        <v>5</v>
      </c>
      <c r="G240" s="275">
        <v>6</v>
      </c>
      <c r="H240" s="275">
        <v>4</v>
      </c>
      <c r="I240" s="275">
        <v>5</v>
      </c>
      <c r="J240" s="275">
        <v>5</v>
      </c>
      <c r="K240" s="275">
        <v>7</v>
      </c>
      <c r="L240" s="275">
        <v>4</v>
      </c>
      <c r="M240" s="275">
        <v>6</v>
      </c>
      <c r="N240" s="275">
        <v>7</v>
      </c>
      <c r="O240" s="12">
        <f t="shared" si="6"/>
        <v>49</v>
      </c>
      <c r="P240" s="163">
        <f t="shared" si="13"/>
        <v>49</v>
      </c>
      <c r="Q240" s="343">
        <v>2</v>
      </c>
      <c r="R240" s="343">
        <v>2</v>
      </c>
      <c r="S240" s="343">
        <v>6</v>
      </c>
      <c r="T240" s="158"/>
      <c r="U240" s="158">
        <v>2</v>
      </c>
      <c r="V240" s="159"/>
    </row>
    <row r="241" spans="1:22" ht="15" x14ac:dyDescent="0.25">
      <c r="A241" s="594" t="s">
        <v>521</v>
      </c>
      <c r="B241" s="218">
        <v>42961</v>
      </c>
      <c r="C241" s="12">
        <v>17</v>
      </c>
      <c r="D241" s="12" t="str">
        <f t="shared" si="14"/>
        <v>Whitefoot, Jerry17</v>
      </c>
      <c r="E241" s="12">
        <v>2</v>
      </c>
      <c r="F241" s="275">
        <v>4</v>
      </c>
      <c r="G241" s="275">
        <v>4</v>
      </c>
      <c r="H241" s="275">
        <v>4</v>
      </c>
      <c r="I241" s="275">
        <v>6</v>
      </c>
      <c r="J241" s="275">
        <v>5</v>
      </c>
      <c r="K241" s="275">
        <v>5</v>
      </c>
      <c r="L241" s="275">
        <v>3</v>
      </c>
      <c r="M241" s="275">
        <v>5</v>
      </c>
      <c r="N241" s="275">
        <v>5</v>
      </c>
      <c r="O241" s="12">
        <f t="shared" si="6"/>
        <v>41</v>
      </c>
      <c r="P241" s="163">
        <f t="shared" si="13"/>
        <v>41</v>
      </c>
      <c r="Q241" s="343">
        <v>2</v>
      </c>
      <c r="R241" s="343">
        <v>2</v>
      </c>
      <c r="S241" s="343">
        <v>6</v>
      </c>
      <c r="T241" s="158"/>
      <c r="U241" s="158">
        <v>2</v>
      </c>
      <c r="V241" s="159">
        <f>13*2</f>
        <v>26</v>
      </c>
    </row>
    <row r="242" spans="1:22" ht="15" x14ac:dyDescent="0.25">
      <c r="A242" s="594" t="s">
        <v>503</v>
      </c>
      <c r="B242" s="218">
        <v>42961</v>
      </c>
      <c r="C242" s="12">
        <v>17</v>
      </c>
      <c r="D242" s="12" t="str">
        <f t="shared" si="14"/>
        <v>Burke, Dan17</v>
      </c>
      <c r="E242" s="12">
        <v>2</v>
      </c>
      <c r="F242" s="275">
        <v>6</v>
      </c>
      <c r="G242" s="275">
        <v>7</v>
      </c>
      <c r="H242" s="275">
        <v>6</v>
      </c>
      <c r="I242" s="275">
        <v>7</v>
      </c>
      <c r="J242" s="275">
        <v>6</v>
      </c>
      <c r="K242" s="275">
        <v>8</v>
      </c>
      <c r="L242" s="275">
        <v>6</v>
      </c>
      <c r="M242" s="275">
        <v>7</v>
      </c>
      <c r="N242" s="275">
        <v>7</v>
      </c>
      <c r="O242" s="12">
        <f t="shared" si="6"/>
        <v>60</v>
      </c>
      <c r="P242" s="163">
        <f t="shared" si="13"/>
        <v>60</v>
      </c>
      <c r="Q242" s="343"/>
      <c r="R242" s="343"/>
      <c r="S242" s="343"/>
      <c r="T242" s="158"/>
      <c r="U242" s="158"/>
      <c r="V242" s="159"/>
    </row>
    <row r="243" spans="1:22" ht="15" x14ac:dyDescent="0.25">
      <c r="A243" s="594" t="s">
        <v>129</v>
      </c>
      <c r="B243" s="218">
        <v>42961</v>
      </c>
      <c r="C243" s="12">
        <v>17</v>
      </c>
      <c r="D243" s="12" t="str">
        <f t="shared" si="14"/>
        <v>Horst, Dale17</v>
      </c>
      <c r="E243" s="12">
        <v>3</v>
      </c>
      <c r="F243" s="275">
        <v>6</v>
      </c>
      <c r="G243" s="275">
        <v>5</v>
      </c>
      <c r="H243" s="275">
        <v>4</v>
      </c>
      <c r="I243" s="275">
        <v>6</v>
      </c>
      <c r="J243" s="275">
        <v>5</v>
      </c>
      <c r="K243" s="275">
        <v>5</v>
      </c>
      <c r="L243" s="275">
        <v>6</v>
      </c>
      <c r="M243" s="275">
        <v>4</v>
      </c>
      <c r="N243" s="275">
        <v>5</v>
      </c>
      <c r="O243" s="12">
        <f t="shared" si="6"/>
        <v>46</v>
      </c>
      <c r="P243" s="163">
        <f t="shared" si="13"/>
        <v>46</v>
      </c>
      <c r="Q243" s="343">
        <v>2</v>
      </c>
      <c r="R243" s="343">
        <v>2</v>
      </c>
      <c r="S243" s="343">
        <v>6</v>
      </c>
      <c r="T243" s="158"/>
      <c r="U243" s="158">
        <v>2</v>
      </c>
      <c r="V243" s="159"/>
    </row>
    <row r="244" spans="1:22" ht="15" x14ac:dyDescent="0.25">
      <c r="A244" s="594" t="s">
        <v>40</v>
      </c>
      <c r="B244" s="218">
        <v>42961</v>
      </c>
      <c r="C244" s="12">
        <v>17</v>
      </c>
      <c r="D244" s="12" t="str">
        <f t="shared" si="14"/>
        <v>Trachsel, Mike17</v>
      </c>
      <c r="E244" s="12">
        <v>3</v>
      </c>
      <c r="F244" s="275">
        <v>4</v>
      </c>
      <c r="G244" s="275">
        <v>5</v>
      </c>
      <c r="H244" s="275">
        <v>4</v>
      </c>
      <c r="I244" s="275">
        <v>9</v>
      </c>
      <c r="J244" s="275">
        <v>9</v>
      </c>
      <c r="K244" s="275">
        <v>5</v>
      </c>
      <c r="L244" s="275">
        <v>3</v>
      </c>
      <c r="M244" s="275">
        <v>4</v>
      </c>
      <c r="N244" s="275">
        <v>6</v>
      </c>
      <c r="O244" s="12">
        <f t="shared" si="6"/>
        <v>49</v>
      </c>
      <c r="P244" s="163">
        <f t="shared" si="13"/>
        <v>47</v>
      </c>
      <c r="Q244" s="343">
        <v>2</v>
      </c>
      <c r="R244" s="343">
        <v>4</v>
      </c>
      <c r="S244" s="343">
        <v>6</v>
      </c>
      <c r="T244" s="158"/>
      <c r="U244" s="158">
        <f>2+24</f>
        <v>26</v>
      </c>
      <c r="V244" s="159"/>
    </row>
    <row r="245" spans="1:22" ht="15" x14ac:dyDescent="0.25">
      <c r="A245" s="594" t="s">
        <v>511</v>
      </c>
      <c r="B245" s="218">
        <v>42961</v>
      </c>
      <c r="C245" s="12">
        <v>17</v>
      </c>
      <c r="D245" s="12" t="str">
        <f t="shared" si="14"/>
        <v>Demick, Chris17</v>
      </c>
      <c r="E245" s="12">
        <v>3</v>
      </c>
      <c r="F245" s="275">
        <v>6</v>
      </c>
      <c r="G245" s="275">
        <v>5</v>
      </c>
      <c r="H245" s="275">
        <v>4</v>
      </c>
      <c r="I245" s="275">
        <v>5</v>
      </c>
      <c r="J245" s="275">
        <v>4</v>
      </c>
      <c r="K245" s="275">
        <v>4</v>
      </c>
      <c r="L245" s="275">
        <v>4</v>
      </c>
      <c r="M245" s="275">
        <v>5</v>
      </c>
      <c r="N245" s="275">
        <v>6</v>
      </c>
      <c r="O245" s="12">
        <f t="shared" si="6"/>
        <v>43</v>
      </c>
      <c r="P245" s="163">
        <f t="shared" si="13"/>
        <v>43</v>
      </c>
      <c r="Q245" s="343">
        <v>2</v>
      </c>
      <c r="R245" s="343">
        <v>2</v>
      </c>
      <c r="S245" s="343">
        <v>6</v>
      </c>
      <c r="T245" s="158"/>
      <c r="U245" s="158">
        <v>2</v>
      </c>
      <c r="V245" s="159">
        <v>9</v>
      </c>
    </row>
    <row r="246" spans="1:22" ht="15.75" thickBot="1" x14ac:dyDescent="0.3">
      <c r="A246" s="639" t="s">
        <v>39</v>
      </c>
      <c r="B246" s="597">
        <v>42961</v>
      </c>
      <c r="C246" s="503">
        <v>17</v>
      </c>
      <c r="D246" s="503" t="str">
        <f t="shared" si="14"/>
        <v>Trachsel, Jay17</v>
      </c>
      <c r="E246" s="503">
        <v>0</v>
      </c>
      <c r="F246" s="640">
        <v>7</v>
      </c>
      <c r="G246" s="640">
        <v>4</v>
      </c>
      <c r="H246" s="640">
        <v>5</v>
      </c>
      <c r="I246" s="640">
        <v>6</v>
      </c>
      <c r="J246" s="640">
        <v>6</v>
      </c>
      <c r="K246" s="640">
        <v>3</v>
      </c>
      <c r="L246" s="640">
        <v>4</v>
      </c>
      <c r="M246" s="640">
        <v>4</v>
      </c>
      <c r="N246" s="640">
        <v>9</v>
      </c>
      <c r="O246" s="503">
        <f t="shared" si="6"/>
        <v>48</v>
      </c>
      <c r="P246" s="641">
        <f t="shared" si="13"/>
        <v>48</v>
      </c>
      <c r="Q246" s="642">
        <v>2</v>
      </c>
      <c r="R246" s="642">
        <v>2</v>
      </c>
      <c r="S246" s="642">
        <v>6</v>
      </c>
      <c r="T246" s="739">
        <v>7.33</v>
      </c>
      <c r="U246" s="739">
        <v>2</v>
      </c>
      <c r="V246" s="459"/>
    </row>
    <row r="247" spans="1:22" ht="15" x14ac:dyDescent="0.25">
      <c r="A247" s="342"/>
      <c r="B247" s="218"/>
      <c r="C247" s="12"/>
      <c r="D247" s="12" t="str">
        <f t="shared" si="14"/>
        <v/>
      </c>
      <c r="E247" s="12"/>
      <c r="F247" s="275"/>
      <c r="G247" s="275"/>
      <c r="H247" s="275"/>
      <c r="I247" s="275"/>
      <c r="J247" s="275"/>
      <c r="K247" s="275"/>
      <c r="L247" s="275"/>
      <c r="M247" s="275"/>
      <c r="N247" s="275"/>
      <c r="O247" s="12">
        <f t="shared" si="6"/>
        <v>0</v>
      </c>
      <c r="P247" s="163">
        <f t="shared" si="13"/>
        <v>0</v>
      </c>
      <c r="Q247" s="343"/>
      <c r="R247" s="158"/>
      <c r="S247" s="158"/>
      <c r="T247" s="158"/>
      <c r="U247" s="158"/>
      <c r="V247" s="159"/>
    </row>
    <row r="248" spans="1:22" ht="15" x14ac:dyDescent="0.25">
      <c r="A248" s="342"/>
      <c r="B248" s="218"/>
      <c r="C248" s="12"/>
      <c r="D248" s="12" t="str">
        <f t="shared" si="14"/>
        <v/>
      </c>
      <c r="E248" s="12"/>
      <c r="F248" s="275"/>
      <c r="G248" s="275"/>
      <c r="H248" s="275"/>
      <c r="I248" s="275"/>
      <c r="J248" s="275"/>
      <c r="K248" s="275"/>
      <c r="L248" s="275"/>
      <c r="M248" s="275"/>
      <c r="N248" s="275"/>
      <c r="O248" s="12">
        <f t="shared" si="6"/>
        <v>0</v>
      </c>
      <c r="P248" s="163">
        <f t="shared" si="13"/>
        <v>0</v>
      </c>
      <c r="Q248" s="343"/>
      <c r="R248" s="158"/>
      <c r="S248" s="158"/>
      <c r="T248" s="158"/>
      <c r="U248" s="158"/>
      <c r="V248" s="159"/>
    </row>
    <row r="249" spans="1:22" ht="15" x14ac:dyDescent="0.25">
      <c r="A249" s="342"/>
      <c r="B249" s="218"/>
      <c r="C249" s="12"/>
      <c r="D249" s="12" t="str">
        <f t="shared" si="14"/>
        <v/>
      </c>
      <c r="E249" s="12"/>
      <c r="F249" s="275"/>
      <c r="G249" s="275"/>
      <c r="H249" s="275"/>
      <c r="I249" s="275"/>
      <c r="J249" s="275"/>
      <c r="K249" s="275"/>
      <c r="L249" s="275"/>
      <c r="M249" s="275"/>
      <c r="N249" s="275"/>
      <c r="O249" s="12">
        <f t="shared" si="6"/>
        <v>0</v>
      </c>
      <c r="P249" s="163">
        <f t="shared" si="13"/>
        <v>0</v>
      </c>
      <c r="Q249" s="343"/>
      <c r="R249" s="158"/>
      <c r="S249" s="158"/>
      <c r="T249" s="158"/>
      <c r="U249" s="158"/>
      <c r="V249" s="159"/>
    </row>
    <row r="250" spans="1:22" ht="15" x14ac:dyDescent="0.25">
      <c r="A250" s="342"/>
      <c r="B250" s="218"/>
      <c r="C250" s="12"/>
      <c r="D250" s="12" t="str">
        <f t="shared" si="14"/>
        <v/>
      </c>
      <c r="E250" s="12"/>
      <c r="F250" s="275"/>
      <c r="G250" s="275"/>
      <c r="H250" s="275"/>
      <c r="I250" s="275"/>
      <c r="J250" s="275"/>
      <c r="K250" s="275"/>
      <c r="L250" s="275"/>
      <c r="M250" s="275"/>
      <c r="N250" s="275"/>
      <c r="O250" s="12">
        <f t="shared" si="6"/>
        <v>0</v>
      </c>
      <c r="P250" s="163">
        <f t="shared" si="13"/>
        <v>0</v>
      </c>
      <c r="Q250" s="343"/>
      <c r="R250" s="158"/>
      <c r="S250" s="158"/>
      <c r="T250" s="158"/>
      <c r="U250" s="158"/>
      <c r="V250" s="159"/>
    </row>
    <row r="251" spans="1:22" ht="15" x14ac:dyDescent="0.25">
      <c r="A251" s="342"/>
      <c r="B251" s="218"/>
      <c r="C251" s="12"/>
      <c r="D251" s="12" t="str">
        <f t="shared" si="14"/>
        <v/>
      </c>
      <c r="E251" s="12"/>
      <c r="F251" s="275"/>
      <c r="G251" s="275"/>
      <c r="H251" s="275"/>
      <c r="I251" s="275"/>
      <c r="J251" s="275"/>
      <c r="K251" s="275"/>
      <c r="L251" s="275"/>
      <c r="M251" s="275"/>
      <c r="N251" s="275"/>
      <c r="O251" s="12">
        <f t="shared" si="6"/>
        <v>0</v>
      </c>
      <c r="P251" s="163">
        <f t="shared" si="13"/>
        <v>0</v>
      </c>
      <c r="Q251" s="343"/>
      <c r="R251" s="158"/>
      <c r="S251" s="158"/>
      <c r="T251" s="158"/>
      <c r="U251" s="158"/>
      <c r="V251" s="159"/>
    </row>
    <row r="252" spans="1:22" ht="15" x14ac:dyDescent="0.25">
      <c r="A252" s="342"/>
      <c r="B252" s="218"/>
      <c r="C252" s="12"/>
      <c r="D252" s="12" t="str">
        <f t="shared" si="14"/>
        <v/>
      </c>
      <c r="E252" s="12"/>
      <c r="F252" s="275"/>
      <c r="G252" s="275"/>
      <c r="H252" s="275"/>
      <c r="I252" s="275"/>
      <c r="J252" s="275"/>
      <c r="K252" s="275"/>
      <c r="L252" s="275"/>
      <c r="M252" s="275"/>
      <c r="N252" s="275"/>
      <c r="O252" s="12">
        <f t="shared" si="6"/>
        <v>0</v>
      </c>
      <c r="P252" s="163">
        <f t="shared" si="13"/>
        <v>0</v>
      </c>
      <c r="Q252" s="343"/>
      <c r="R252" s="158"/>
      <c r="S252" s="158"/>
      <c r="T252" s="158"/>
      <c r="U252" s="158"/>
      <c r="V252" s="159"/>
    </row>
    <row r="253" spans="1:22" ht="15" x14ac:dyDescent="0.25">
      <c r="A253" s="342"/>
      <c r="B253" s="218"/>
      <c r="C253" s="12"/>
      <c r="D253" s="12" t="str">
        <f t="shared" si="14"/>
        <v/>
      </c>
      <c r="E253" s="12"/>
      <c r="F253" s="275"/>
      <c r="G253" s="275"/>
      <c r="H253" s="275"/>
      <c r="I253" s="275"/>
      <c r="J253" s="275"/>
      <c r="K253" s="275"/>
      <c r="L253" s="275"/>
      <c r="M253" s="275"/>
      <c r="N253" s="275"/>
      <c r="O253" s="12">
        <f t="shared" si="6"/>
        <v>0</v>
      </c>
      <c r="P253" s="163">
        <f t="shared" si="13"/>
        <v>0</v>
      </c>
      <c r="Q253" s="343"/>
      <c r="R253" s="158"/>
      <c r="S253" s="158"/>
      <c r="T253" s="158"/>
      <c r="U253" s="158"/>
      <c r="V253" s="159"/>
    </row>
    <row r="254" spans="1:22" ht="15" x14ac:dyDescent="0.25">
      <c r="A254" s="342"/>
      <c r="B254" s="218"/>
      <c r="C254" s="12"/>
      <c r="D254" s="12" t="str">
        <f t="shared" si="14"/>
        <v/>
      </c>
      <c r="E254" s="12"/>
      <c r="F254" s="275"/>
      <c r="G254" s="275"/>
      <c r="H254" s="275"/>
      <c r="I254" s="275"/>
      <c r="J254" s="275"/>
      <c r="K254" s="275"/>
      <c r="L254" s="275"/>
      <c r="M254" s="275"/>
      <c r="N254" s="275"/>
      <c r="O254" s="12">
        <f t="shared" si="6"/>
        <v>0</v>
      </c>
      <c r="P254" s="163">
        <f t="shared" si="13"/>
        <v>0</v>
      </c>
      <c r="Q254" s="343"/>
      <c r="R254" s="158"/>
      <c r="S254" s="158"/>
      <c r="T254" s="158"/>
      <c r="U254" s="158"/>
      <c r="V254" s="159"/>
    </row>
    <row r="255" spans="1:22" ht="15" x14ac:dyDescent="0.25">
      <c r="A255" s="342"/>
      <c r="B255" s="218"/>
      <c r="C255" s="12"/>
      <c r="D255" s="12" t="str">
        <f t="shared" si="14"/>
        <v/>
      </c>
      <c r="E255" s="12"/>
      <c r="F255" s="275"/>
      <c r="G255" s="275"/>
      <c r="H255" s="275"/>
      <c r="I255" s="275"/>
      <c r="J255" s="275"/>
      <c r="K255" s="275"/>
      <c r="L255" s="275"/>
      <c r="M255" s="275"/>
      <c r="N255" s="275"/>
      <c r="O255" s="12">
        <f t="shared" si="6"/>
        <v>0</v>
      </c>
      <c r="P255" s="163">
        <f t="shared" si="13"/>
        <v>0</v>
      </c>
      <c r="Q255" s="343"/>
      <c r="R255" s="158"/>
      <c r="S255" s="158"/>
      <c r="T255" s="158"/>
      <c r="U255" s="158"/>
      <c r="V255" s="159"/>
    </row>
    <row r="256" spans="1:22" ht="15" x14ac:dyDescent="0.25">
      <c r="A256" s="342"/>
      <c r="B256" s="218"/>
      <c r="C256" s="12"/>
      <c r="D256" s="12" t="str">
        <f t="shared" si="14"/>
        <v/>
      </c>
      <c r="E256" s="12"/>
      <c r="F256" s="275"/>
      <c r="G256" s="275"/>
      <c r="H256" s="275"/>
      <c r="I256" s="275"/>
      <c r="J256" s="275"/>
      <c r="K256" s="275"/>
      <c r="L256" s="275"/>
      <c r="M256" s="275"/>
      <c r="N256" s="275"/>
      <c r="O256" s="12">
        <f t="shared" si="6"/>
        <v>0</v>
      </c>
      <c r="P256" s="163">
        <f t="shared" si="13"/>
        <v>0</v>
      </c>
      <c r="Q256" s="343"/>
      <c r="R256" s="158"/>
      <c r="S256" s="158"/>
      <c r="T256" s="158"/>
      <c r="U256" s="158"/>
      <c r="V256" s="159"/>
    </row>
    <row r="257" spans="1:22" ht="15" x14ac:dyDescent="0.25">
      <c r="A257" s="342"/>
      <c r="B257" s="218"/>
      <c r="C257" s="12"/>
      <c r="D257" s="12" t="str">
        <f t="shared" si="14"/>
        <v/>
      </c>
      <c r="E257" s="12"/>
      <c r="F257" s="275"/>
      <c r="G257" s="275"/>
      <c r="H257" s="275"/>
      <c r="I257" s="275"/>
      <c r="J257" s="275"/>
      <c r="K257" s="275"/>
      <c r="L257" s="275"/>
      <c r="M257" s="275"/>
      <c r="N257" s="275"/>
      <c r="O257" s="12">
        <f t="shared" si="6"/>
        <v>0</v>
      </c>
      <c r="P257" s="163">
        <f t="shared" si="13"/>
        <v>0</v>
      </c>
      <c r="Q257" s="343"/>
      <c r="R257" s="158"/>
      <c r="S257" s="158"/>
      <c r="T257" s="158"/>
      <c r="U257" s="158"/>
      <c r="V257" s="159"/>
    </row>
    <row r="258" spans="1:22" ht="15" x14ac:dyDescent="0.25">
      <c r="A258" s="342"/>
      <c r="B258" s="218"/>
      <c r="C258" s="12"/>
      <c r="D258" s="12" t="str">
        <f t="shared" si="14"/>
        <v/>
      </c>
      <c r="E258" s="12"/>
      <c r="F258" s="275"/>
      <c r="G258" s="275"/>
      <c r="H258" s="275"/>
      <c r="I258" s="275"/>
      <c r="J258" s="275"/>
      <c r="K258" s="275"/>
      <c r="L258" s="275"/>
      <c r="M258" s="275"/>
      <c r="N258" s="275"/>
      <c r="O258" s="12">
        <f t="shared" si="6"/>
        <v>0</v>
      </c>
      <c r="P258" s="163">
        <f t="shared" ref="P258:P287" si="17">IF(F258&gt;$F$292*2,$F$292*2,F258) + IF(G258&gt;$G$292*2,$G$292*2,G258) + IF(H258&gt;$H$292*2,$H$292*2,H258) + IF(I258&gt;$I$292*2,$I$292*2,I258) + IF(J258&gt;$J$292*2,$J$292*2,J258) + IF(K258&gt;$K$292*2,$K$292*2,K258) + IF(L258&gt;$L$292*2,$L$292*2,L258) + IF(M258&gt;$M$292*2,$M$292*2,M258) + IF(N258&gt;$N$292*2,$N$292*2,N258)</f>
        <v>0</v>
      </c>
      <c r="Q258" s="343"/>
      <c r="R258" s="158"/>
      <c r="S258" s="158"/>
      <c r="T258" s="158"/>
      <c r="U258" s="158"/>
      <c r="V258" s="159"/>
    </row>
    <row r="259" spans="1:22" ht="15" x14ac:dyDescent="0.25">
      <c r="A259" s="342"/>
      <c r="B259" s="218"/>
      <c r="C259" s="12"/>
      <c r="D259" s="12" t="str">
        <f t="shared" ref="D259:D287" si="18">A259&amp;C259</f>
        <v/>
      </c>
      <c r="E259" s="12"/>
      <c r="F259" s="275"/>
      <c r="G259" s="275"/>
      <c r="H259" s="275"/>
      <c r="I259" s="275"/>
      <c r="J259" s="275"/>
      <c r="K259" s="275"/>
      <c r="L259" s="275"/>
      <c r="M259" s="275"/>
      <c r="N259" s="275"/>
      <c r="O259" s="12">
        <f t="shared" si="6"/>
        <v>0</v>
      </c>
      <c r="P259" s="163">
        <f t="shared" si="17"/>
        <v>0</v>
      </c>
      <c r="Q259" s="343"/>
      <c r="R259" s="158"/>
      <c r="S259" s="158"/>
      <c r="T259" s="158"/>
      <c r="U259" s="158"/>
      <c r="V259" s="159"/>
    </row>
    <row r="260" spans="1:22" ht="15" x14ac:dyDescent="0.25">
      <c r="A260" s="342"/>
      <c r="B260" s="218"/>
      <c r="C260" s="12"/>
      <c r="D260" s="12" t="str">
        <f t="shared" si="18"/>
        <v/>
      </c>
      <c r="E260" s="12"/>
      <c r="F260" s="275"/>
      <c r="G260" s="275"/>
      <c r="H260" s="275"/>
      <c r="I260" s="275"/>
      <c r="J260" s="275"/>
      <c r="K260" s="275"/>
      <c r="L260" s="275"/>
      <c r="M260" s="275"/>
      <c r="N260" s="275"/>
      <c r="O260" s="12">
        <f t="shared" si="6"/>
        <v>0</v>
      </c>
      <c r="P260" s="163">
        <f t="shared" si="17"/>
        <v>0</v>
      </c>
      <c r="Q260" s="343"/>
      <c r="R260" s="158"/>
      <c r="S260" s="158"/>
      <c r="T260" s="158"/>
      <c r="U260" s="158"/>
      <c r="V260" s="159"/>
    </row>
    <row r="261" spans="1:22" ht="15" x14ac:dyDescent="0.25">
      <c r="A261" s="342"/>
      <c r="B261" s="218"/>
      <c r="C261" s="12"/>
      <c r="D261" s="12" t="str">
        <f t="shared" si="18"/>
        <v/>
      </c>
      <c r="E261" s="12"/>
      <c r="F261" s="275"/>
      <c r="G261" s="275"/>
      <c r="H261" s="275"/>
      <c r="I261" s="275"/>
      <c r="J261" s="275"/>
      <c r="K261" s="275"/>
      <c r="L261" s="275"/>
      <c r="M261" s="275"/>
      <c r="N261" s="275"/>
      <c r="O261" s="12">
        <f t="shared" si="6"/>
        <v>0</v>
      </c>
      <c r="P261" s="163">
        <f t="shared" si="17"/>
        <v>0</v>
      </c>
      <c r="Q261" s="343"/>
      <c r="R261" s="158"/>
      <c r="S261" s="158"/>
      <c r="T261" s="158"/>
      <c r="U261" s="158"/>
      <c r="V261" s="159"/>
    </row>
    <row r="262" spans="1:22" ht="15" x14ac:dyDescent="0.25">
      <c r="A262" s="342"/>
      <c r="B262" s="218"/>
      <c r="C262" s="12"/>
      <c r="D262" s="12" t="str">
        <f t="shared" si="18"/>
        <v/>
      </c>
      <c r="E262" s="12"/>
      <c r="F262" s="275"/>
      <c r="G262" s="275"/>
      <c r="H262" s="275"/>
      <c r="I262" s="275"/>
      <c r="J262" s="275"/>
      <c r="K262" s="275"/>
      <c r="L262" s="275"/>
      <c r="M262" s="275"/>
      <c r="N262" s="275"/>
      <c r="O262" s="12">
        <f t="shared" si="6"/>
        <v>0</v>
      </c>
      <c r="P262" s="163">
        <f t="shared" si="17"/>
        <v>0</v>
      </c>
      <c r="Q262" s="343"/>
      <c r="R262" s="158"/>
      <c r="S262" s="158"/>
      <c r="T262" s="158"/>
      <c r="U262" s="158"/>
      <c r="V262" s="159"/>
    </row>
    <row r="263" spans="1:22" ht="15" x14ac:dyDescent="0.25">
      <c r="A263" s="342"/>
      <c r="B263" s="218"/>
      <c r="C263" s="12"/>
      <c r="D263" s="12" t="str">
        <f t="shared" si="18"/>
        <v/>
      </c>
      <c r="E263" s="12"/>
      <c r="F263" s="275"/>
      <c r="G263" s="275"/>
      <c r="H263" s="275"/>
      <c r="I263" s="275"/>
      <c r="J263" s="275"/>
      <c r="K263" s="275"/>
      <c r="L263" s="275"/>
      <c r="M263" s="275"/>
      <c r="N263" s="275"/>
      <c r="O263" s="12">
        <f t="shared" si="6"/>
        <v>0</v>
      </c>
      <c r="P263" s="163">
        <f t="shared" si="17"/>
        <v>0</v>
      </c>
      <c r="Q263" s="343"/>
      <c r="R263" s="158"/>
      <c r="S263" s="158"/>
      <c r="T263" s="158"/>
      <c r="U263" s="158"/>
      <c r="V263" s="159"/>
    </row>
    <row r="264" spans="1:22" ht="15" x14ac:dyDescent="0.25">
      <c r="A264" s="342"/>
      <c r="B264" s="218"/>
      <c r="C264" s="12"/>
      <c r="D264" s="12" t="str">
        <f t="shared" si="18"/>
        <v/>
      </c>
      <c r="E264" s="12"/>
      <c r="F264" s="275"/>
      <c r="G264" s="275"/>
      <c r="H264" s="275"/>
      <c r="I264" s="275"/>
      <c r="J264" s="275"/>
      <c r="K264" s="275"/>
      <c r="L264" s="275"/>
      <c r="M264" s="275"/>
      <c r="N264" s="275"/>
      <c r="O264" s="12">
        <f t="shared" si="6"/>
        <v>0</v>
      </c>
      <c r="P264" s="163">
        <f t="shared" si="17"/>
        <v>0</v>
      </c>
      <c r="Q264" s="343"/>
      <c r="R264" s="158"/>
      <c r="S264" s="158"/>
      <c r="T264" s="158"/>
      <c r="U264" s="158"/>
      <c r="V264" s="159"/>
    </row>
    <row r="265" spans="1:22" ht="15" x14ac:dyDescent="0.25">
      <c r="A265" s="342"/>
      <c r="B265" s="218"/>
      <c r="C265" s="12"/>
      <c r="D265" s="12" t="str">
        <f t="shared" si="18"/>
        <v/>
      </c>
      <c r="E265" s="12"/>
      <c r="F265" s="275"/>
      <c r="G265" s="275"/>
      <c r="H265" s="275"/>
      <c r="I265" s="275"/>
      <c r="J265" s="275"/>
      <c r="K265" s="275"/>
      <c r="L265" s="275"/>
      <c r="M265" s="275"/>
      <c r="N265" s="275"/>
      <c r="O265" s="12">
        <f t="shared" si="6"/>
        <v>0</v>
      </c>
      <c r="P265" s="163">
        <f t="shared" si="17"/>
        <v>0</v>
      </c>
      <c r="Q265" s="343"/>
      <c r="R265" s="158"/>
      <c r="S265" s="158"/>
      <c r="T265" s="158"/>
      <c r="U265" s="158"/>
      <c r="V265" s="159"/>
    </row>
    <row r="266" spans="1:22" ht="15" x14ac:dyDescent="0.25">
      <c r="A266" s="342"/>
      <c r="B266" s="218"/>
      <c r="C266" s="12"/>
      <c r="D266" s="12" t="str">
        <f t="shared" si="18"/>
        <v/>
      </c>
      <c r="E266" s="12"/>
      <c r="F266" s="275"/>
      <c r="G266" s="275"/>
      <c r="H266" s="275"/>
      <c r="I266" s="275"/>
      <c r="J266" s="275"/>
      <c r="K266" s="275"/>
      <c r="L266" s="275"/>
      <c r="M266" s="275"/>
      <c r="N266" s="275"/>
      <c r="O266" s="12">
        <f t="shared" si="6"/>
        <v>0</v>
      </c>
      <c r="P266" s="163">
        <f t="shared" si="17"/>
        <v>0</v>
      </c>
      <c r="Q266" s="343"/>
      <c r="R266" s="158"/>
      <c r="S266" s="158"/>
      <c r="T266" s="158"/>
      <c r="U266" s="158"/>
      <c r="V266" s="159"/>
    </row>
    <row r="267" spans="1:22" ht="15" x14ac:dyDescent="0.25">
      <c r="A267" s="342"/>
      <c r="B267" s="218"/>
      <c r="C267" s="12"/>
      <c r="D267" s="12" t="str">
        <f t="shared" si="18"/>
        <v/>
      </c>
      <c r="E267" s="12"/>
      <c r="F267" s="275"/>
      <c r="G267" s="275"/>
      <c r="H267" s="275"/>
      <c r="I267" s="275"/>
      <c r="J267" s="275"/>
      <c r="K267" s="275"/>
      <c r="L267" s="275"/>
      <c r="M267" s="275"/>
      <c r="N267" s="275"/>
      <c r="O267" s="12">
        <f t="shared" si="6"/>
        <v>0</v>
      </c>
      <c r="P267" s="163">
        <f t="shared" si="17"/>
        <v>0</v>
      </c>
      <c r="Q267" s="343"/>
      <c r="R267" s="158"/>
      <c r="S267" s="158"/>
      <c r="T267" s="158"/>
      <c r="U267" s="158"/>
      <c r="V267" s="159"/>
    </row>
    <row r="268" spans="1:22" ht="15" x14ac:dyDescent="0.25">
      <c r="A268" s="342"/>
      <c r="B268" s="218"/>
      <c r="C268" s="12"/>
      <c r="D268" s="12" t="str">
        <f t="shared" si="18"/>
        <v/>
      </c>
      <c r="E268" s="12"/>
      <c r="F268" s="275"/>
      <c r="G268" s="275"/>
      <c r="H268" s="275"/>
      <c r="I268" s="275"/>
      <c r="J268" s="275"/>
      <c r="K268" s="275"/>
      <c r="L268" s="275"/>
      <c r="M268" s="275"/>
      <c r="N268" s="275"/>
      <c r="O268" s="12">
        <f t="shared" si="6"/>
        <v>0</v>
      </c>
      <c r="P268" s="163">
        <f t="shared" si="17"/>
        <v>0</v>
      </c>
      <c r="Q268" s="343"/>
      <c r="R268" s="158"/>
      <c r="S268" s="158"/>
      <c r="T268" s="158"/>
      <c r="U268" s="158"/>
      <c r="V268" s="159"/>
    </row>
    <row r="269" spans="1:22" ht="15" x14ac:dyDescent="0.25">
      <c r="A269" s="342"/>
      <c r="B269" s="218"/>
      <c r="C269" s="12"/>
      <c r="D269" s="12" t="str">
        <f t="shared" si="18"/>
        <v/>
      </c>
      <c r="E269" s="12"/>
      <c r="F269" s="275"/>
      <c r="G269" s="275"/>
      <c r="H269" s="275"/>
      <c r="I269" s="275"/>
      <c r="J269" s="275"/>
      <c r="K269" s="275"/>
      <c r="L269" s="275"/>
      <c r="M269" s="275"/>
      <c r="N269" s="275"/>
      <c r="O269" s="12">
        <f t="shared" si="6"/>
        <v>0</v>
      </c>
      <c r="P269" s="163">
        <f t="shared" si="17"/>
        <v>0</v>
      </c>
      <c r="Q269" s="343"/>
      <c r="R269" s="158"/>
      <c r="S269" s="158"/>
      <c r="T269" s="158"/>
      <c r="U269" s="158"/>
      <c r="V269" s="159"/>
    </row>
    <row r="270" spans="1:22" ht="15" x14ac:dyDescent="0.25">
      <c r="A270" s="342"/>
      <c r="B270" s="218"/>
      <c r="C270" s="12"/>
      <c r="D270" s="12" t="str">
        <f t="shared" si="18"/>
        <v/>
      </c>
      <c r="E270" s="12"/>
      <c r="F270" s="275"/>
      <c r="G270" s="275"/>
      <c r="H270" s="275"/>
      <c r="I270" s="275"/>
      <c r="J270" s="275"/>
      <c r="K270" s="275"/>
      <c r="L270" s="275"/>
      <c r="M270" s="275"/>
      <c r="N270" s="275"/>
      <c r="O270" s="12">
        <f t="shared" si="6"/>
        <v>0</v>
      </c>
      <c r="P270" s="163">
        <f t="shared" si="17"/>
        <v>0</v>
      </c>
      <c r="Q270" s="343"/>
      <c r="R270" s="158"/>
      <c r="S270" s="158"/>
      <c r="T270" s="158"/>
      <c r="U270" s="158"/>
      <c r="V270" s="159"/>
    </row>
    <row r="271" spans="1:22" ht="15" x14ac:dyDescent="0.25">
      <c r="A271" s="342"/>
      <c r="B271" s="218"/>
      <c r="C271" s="12"/>
      <c r="D271" s="12" t="str">
        <f t="shared" si="18"/>
        <v/>
      </c>
      <c r="E271" s="12"/>
      <c r="F271" s="275"/>
      <c r="G271" s="275"/>
      <c r="H271" s="275"/>
      <c r="I271" s="275"/>
      <c r="J271" s="275"/>
      <c r="K271" s="275"/>
      <c r="L271" s="275"/>
      <c r="M271" s="275"/>
      <c r="N271" s="275"/>
      <c r="O271" s="12">
        <f t="shared" si="6"/>
        <v>0</v>
      </c>
      <c r="P271" s="163">
        <f t="shared" si="17"/>
        <v>0</v>
      </c>
      <c r="Q271" s="343"/>
      <c r="R271" s="158"/>
      <c r="S271" s="158"/>
      <c r="T271" s="158"/>
      <c r="U271" s="158"/>
      <c r="V271" s="159"/>
    </row>
    <row r="272" spans="1:22" ht="15" x14ac:dyDescent="0.25">
      <c r="A272" s="342"/>
      <c r="B272" s="218"/>
      <c r="C272" s="12"/>
      <c r="D272" s="12" t="str">
        <f t="shared" si="18"/>
        <v/>
      </c>
      <c r="E272" s="12"/>
      <c r="F272" s="275"/>
      <c r="G272" s="275"/>
      <c r="H272" s="275"/>
      <c r="I272" s="275"/>
      <c r="J272" s="275"/>
      <c r="K272" s="275"/>
      <c r="L272" s="275"/>
      <c r="M272" s="275"/>
      <c r="N272" s="275"/>
      <c r="O272" s="12">
        <f t="shared" si="6"/>
        <v>0</v>
      </c>
      <c r="P272" s="163">
        <f t="shared" si="17"/>
        <v>0</v>
      </c>
      <c r="Q272" s="343"/>
      <c r="R272" s="158"/>
      <c r="S272" s="158"/>
      <c r="T272" s="158"/>
      <c r="U272" s="158"/>
      <c r="V272" s="159"/>
    </row>
    <row r="273" spans="1:22" ht="15" x14ac:dyDescent="0.25">
      <c r="A273" s="342"/>
      <c r="B273" s="218"/>
      <c r="C273" s="12"/>
      <c r="D273" s="12" t="str">
        <f t="shared" si="18"/>
        <v/>
      </c>
      <c r="E273" s="12"/>
      <c r="F273" s="275"/>
      <c r="G273" s="275"/>
      <c r="H273" s="275"/>
      <c r="I273" s="275"/>
      <c r="J273" s="275"/>
      <c r="K273" s="275"/>
      <c r="L273" s="275"/>
      <c r="M273" s="275"/>
      <c r="N273" s="275"/>
      <c r="O273" s="12">
        <f t="shared" si="6"/>
        <v>0</v>
      </c>
      <c r="P273" s="163">
        <f t="shared" si="17"/>
        <v>0</v>
      </c>
      <c r="Q273" s="343"/>
      <c r="R273" s="158"/>
      <c r="S273" s="158"/>
      <c r="T273" s="158"/>
      <c r="U273" s="158"/>
      <c r="V273" s="159"/>
    </row>
    <row r="274" spans="1:22" ht="15" x14ac:dyDescent="0.25">
      <c r="A274" s="342"/>
      <c r="B274" s="218"/>
      <c r="C274" s="12"/>
      <c r="D274" s="12" t="str">
        <f t="shared" si="18"/>
        <v/>
      </c>
      <c r="E274" s="12"/>
      <c r="F274" s="275"/>
      <c r="G274" s="275"/>
      <c r="H274" s="275"/>
      <c r="I274" s="275"/>
      <c r="J274" s="275"/>
      <c r="K274" s="275"/>
      <c r="L274" s="275"/>
      <c r="M274" s="275"/>
      <c r="N274" s="275"/>
      <c r="O274" s="12">
        <f t="shared" si="6"/>
        <v>0</v>
      </c>
      <c r="P274" s="163">
        <f t="shared" si="17"/>
        <v>0</v>
      </c>
      <c r="Q274" s="343"/>
      <c r="R274" s="158"/>
      <c r="S274" s="158"/>
      <c r="T274" s="158"/>
      <c r="U274" s="158"/>
      <c r="V274" s="159"/>
    </row>
    <row r="275" spans="1:22" ht="15" x14ac:dyDescent="0.25">
      <c r="A275" s="342"/>
      <c r="B275" s="218"/>
      <c r="C275" s="12"/>
      <c r="D275" s="12" t="str">
        <f t="shared" si="18"/>
        <v/>
      </c>
      <c r="E275" s="12"/>
      <c r="F275" s="275"/>
      <c r="G275" s="275"/>
      <c r="H275" s="275"/>
      <c r="I275" s="275"/>
      <c r="J275" s="275"/>
      <c r="K275" s="275"/>
      <c r="L275" s="275"/>
      <c r="M275" s="275"/>
      <c r="N275" s="275"/>
      <c r="O275" s="12">
        <f t="shared" si="6"/>
        <v>0</v>
      </c>
      <c r="P275" s="163">
        <f t="shared" si="17"/>
        <v>0</v>
      </c>
      <c r="Q275" s="343"/>
      <c r="R275" s="158"/>
      <c r="S275" s="158"/>
      <c r="T275" s="158"/>
      <c r="U275" s="158"/>
      <c r="V275" s="159"/>
    </row>
    <row r="276" spans="1:22" ht="15" x14ac:dyDescent="0.25">
      <c r="A276" s="342"/>
      <c r="B276" s="218"/>
      <c r="C276" s="12"/>
      <c r="D276" s="12" t="str">
        <f t="shared" si="18"/>
        <v/>
      </c>
      <c r="E276" s="12"/>
      <c r="F276" s="275"/>
      <c r="G276" s="275"/>
      <c r="H276" s="275"/>
      <c r="I276" s="275"/>
      <c r="J276" s="275"/>
      <c r="K276" s="275"/>
      <c r="L276" s="275"/>
      <c r="M276" s="275"/>
      <c r="N276" s="275"/>
      <c r="O276" s="12">
        <f t="shared" si="6"/>
        <v>0</v>
      </c>
      <c r="P276" s="163">
        <f t="shared" si="17"/>
        <v>0</v>
      </c>
      <c r="Q276" s="343"/>
      <c r="R276" s="158"/>
      <c r="S276" s="158"/>
      <c r="T276" s="158"/>
      <c r="U276" s="158"/>
      <c r="V276" s="159"/>
    </row>
    <row r="277" spans="1:22" ht="15" x14ac:dyDescent="0.25">
      <c r="A277" s="342"/>
      <c r="B277" s="218"/>
      <c r="C277" s="12"/>
      <c r="D277" s="12" t="str">
        <f t="shared" si="18"/>
        <v/>
      </c>
      <c r="E277" s="12"/>
      <c r="F277" s="275"/>
      <c r="G277" s="275"/>
      <c r="H277" s="275"/>
      <c r="I277" s="275"/>
      <c r="J277" s="275"/>
      <c r="K277" s="275"/>
      <c r="L277" s="275"/>
      <c r="M277" s="275"/>
      <c r="N277" s="275"/>
      <c r="O277" s="12">
        <f t="shared" si="6"/>
        <v>0</v>
      </c>
      <c r="P277" s="163">
        <f t="shared" si="17"/>
        <v>0</v>
      </c>
      <c r="Q277" s="343"/>
      <c r="R277" s="158"/>
      <c r="S277" s="158"/>
      <c r="T277" s="158"/>
      <c r="U277" s="158"/>
      <c r="V277" s="159"/>
    </row>
    <row r="278" spans="1:22" ht="15" x14ac:dyDescent="0.25">
      <c r="A278" s="342"/>
      <c r="B278" s="218"/>
      <c r="C278" s="12"/>
      <c r="D278" s="12" t="str">
        <f t="shared" si="18"/>
        <v/>
      </c>
      <c r="E278" s="12"/>
      <c r="F278" s="275"/>
      <c r="G278" s="275"/>
      <c r="H278" s="275"/>
      <c r="I278" s="275"/>
      <c r="J278" s="275"/>
      <c r="K278" s="275"/>
      <c r="L278" s="275"/>
      <c r="M278" s="275"/>
      <c r="N278" s="275"/>
      <c r="O278" s="12">
        <f t="shared" si="6"/>
        <v>0</v>
      </c>
      <c r="P278" s="163">
        <f t="shared" si="17"/>
        <v>0</v>
      </c>
      <c r="Q278" s="343"/>
      <c r="R278" s="158"/>
      <c r="S278" s="158"/>
      <c r="T278" s="158"/>
      <c r="U278" s="158"/>
      <c r="V278" s="159"/>
    </row>
    <row r="279" spans="1:22" ht="15" x14ac:dyDescent="0.25">
      <c r="A279" s="342"/>
      <c r="B279" s="218"/>
      <c r="C279" s="12"/>
      <c r="D279" s="12" t="str">
        <f t="shared" si="18"/>
        <v/>
      </c>
      <c r="E279" s="12"/>
      <c r="F279" s="275"/>
      <c r="G279" s="275"/>
      <c r="H279" s="275"/>
      <c r="I279" s="275"/>
      <c r="J279" s="275"/>
      <c r="K279" s="275"/>
      <c r="L279" s="275"/>
      <c r="M279" s="275"/>
      <c r="N279" s="275"/>
      <c r="O279" s="12">
        <f t="shared" si="6"/>
        <v>0</v>
      </c>
      <c r="P279" s="163">
        <f t="shared" si="17"/>
        <v>0</v>
      </c>
      <c r="Q279" s="343"/>
      <c r="R279" s="158"/>
      <c r="S279" s="158"/>
      <c r="T279" s="158"/>
      <c r="U279" s="158"/>
      <c r="V279" s="159"/>
    </row>
    <row r="280" spans="1:22" ht="15" x14ac:dyDescent="0.25">
      <c r="A280" s="342"/>
      <c r="B280" s="218"/>
      <c r="C280" s="12"/>
      <c r="D280" s="12" t="str">
        <f t="shared" si="18"/>
        <v/>
      </c>
      <c r="E280" s="12"/>
      <c r="F280" s="275"/>
      <c r="G280" s="275"/>
      <c r="H280" s="275"/>
      <c r="I280" s="275"/>
      <c r="J280" s="275"/>
      <c r="K280" s="275"/>
      <c r="L280" s="275"/>
      <c r="M280" s="275"/>
      <c r="N280" s="275"/>
      <c r="O280" s="12">
        <f t="shared" si="6"/>
        <v>0</v>
      </c>
      <c r="P280" s="163">
        <f t="shared" si="17"/>
        <v>0</v>
      </c>
      <c r="Q280" s="343"/>
      <c r="R280" s="158"/>
      <c r="S280" s="158"/>
      <c r="T280" s="158"/>
      <c r="U280" s="158"/>
      <c r="V280" s="159"/>
    </row>
    <row r="281" spans="1:22" ht="15" x14ac:dyDescent="0.25">
      <c r="A281" s="342"/>
      <c r="B281" s="218"/>
      <c r="C281" s="12"/>
      <c r="D281" s="12" t="str">
        <f t="shared" si="18"/>
        <v/>
      </c>
      <c r="E281" s="12"/>
      <c r="F281" s="275"/>
      <c r="G281" s="275"/>
      <c r="H281" s="275"/>
      <c r="I281" s="275"/>
      <c r="J281" s="275"/>
      <c r="K281" s="275"/>
      <c r="L281" s="275"/>
      <c r="M281" s="275"/>
      <c r="N281" s="275"/>
      <c r="O281" s="12">
        <f t="shared" si="6"/>
        <v>0</v>
      </c>
      <c r="P281" s="163">
        <f t="shared" si="17"/>
        <v>0</v>
      </c>
      <c r="Q281" s="343"/>
      <c r="R281" s="158"/>
      <c r="S281" s="158"/>
      <c r="T281" s="158"/>
      <c r="U281" s="158"/>
      <c r="V281" s="159"/>
    </row>
    <row r="282" spans="1:22" ht="15" x14ac:dyDescent="0.25">
      <c r="A282" s="342"/>
      <c r="B282" s="218"/>
      <c r="C282" s="12"/>
      <c r="D282" s="12" t="str">
        <f t="shared" si="18"/>
        <v/>
      </c>
      <c r="E282" s="12"/>
      <c r="F282" s="275"/>
      <c r="G282" s="275"/>
      <c r="H282" s="275"/>
      <c r="I282" s="275"/>
      <c r="J282" s="275"/>
      <c r="K282" s="275"/>
      <c r="L282" s="275"/>
      <c r="M282" s="275"/>
      <c r="N282" s="275"/>
      <c r="O282" s="12">
        <f t="shared" si="6"/>
        <v>0</v>
      </c>
      <c r="P282" s="163">
        <f t="shared" si="17"/>
        <v>0</v>
      </c>
      <c r="Q282" s="343"/>
      <c r="R282" s="158"/>
      <c r="S282" s="158"/>
      <c r="T282" s="158"/>
      <c r="U282" s="158"/>
      <c r="V282" s="159"/>
    </row>
    <row r="283" spans="1:22" ht="15" x14ac:dyDescent="0.25">
      <c r="A283" s="342"/>
      <c r="B283" s="218"/>
      <c r="C283" s="12"/>
      <c r="D283" s="12" t="str">
        <f t="shared" si="18"/>
        <v/>
      </c>
      <c r="E283" s="12"/>
      <c r="F283" s="275"/>
      <c r="G283" s="275"/>
      <c r="H283" s="275"/>
      <c r="I283" s="275"/>
      <c r="J283" s="275"/>
      <c r="K283" s="275"/>
      <c r="L283" s="275"/>
      <c r="M283" s="275"/>
      <c r="N283" s="275"/>
      <c r="O283" s="12">
        <f t="shared" si="6"/>
        <v>0</v>
      </c>
      <c r="P283" s="163">
        <f t="shared" si="17"/>
        <v>0</v>
      </c>
      <c r="Q283" s="343"/>
      <c r="R283" s="158"/>
      <c r="S283" s="158"/>
      <c r="T283" s="158"/>
      <c r="U283" s="158"/>
      <c r="V283" s="159"/>
    </row>
    <row r="284" spans="1:22" ht="15" x14ac:dyDescent="0.25">
      <c r="A284" s="342"/>
      <c r="B284" s="218"/>
      <c r="C284" s="12"/>
      <c r="D284" s="12" t="str">
        <f t="shared" si="18"/>
        <v/>
      </c>
      <c r="E284" s="12"/>
      <c r="F284" s="275"/>
      <c r="G284" s="275"/>
      <c r="H284" s="275"/>
      <c r="I284" s="275"/>
      <c r="J284" s="275"/>
      <c r="K284" s="275"/>
      <c r="L284" s="275"/>
      <c r="M284" s="275"/>
      <c r="N284" s="275"/>
      <c r="O284" s="12">
        <f t="shared" si="6"/>
        <v>0</v>
      </c>
      <c r="P284" s="163">
        <f t="shared" si="17"/>
        <v>0</v>
      </c>
      <c r="Q284" s="343"/>
      <c r="R284" s="158"/>
      <c r="S284" s="158"/>
      <c r="T284" s="158"/>
      <c r="U284" s="158"/>
      <c r="V284" s="159"/>
    </row>
    <row r="285" spans="1:22" ht="15" x14ac:dyDescent="0.25">
      <c r="A285" s="342"/>
      <c r="B285" s="218"/>
      <c r="C285" s="12"/>
      <c r="D285" s="12" t="str">
        <f t="shared" si="18"/>
        <v/>
      </c>
      <c r="E285" s="12"/>
      <c r="F285" s="275"/>
      <c r="G285" s="275"/>
      <c r="H285" s="275"/>
      <c r="I285" s="275"/>
      <c r="J285" s="275"/>
      <c r="K285" s="275"/>
      <c r="L285" s="275"/>
      <c r="M285" s="275"/>
      <c r="N285" s="275"/>
      <c r="O285" s="12">
        <f t="shared" si="6"/>
        <v>0</v>
      </c>
      <c r="P285" s="163">
        <f t="shared" si="17"/>
        <v>0</v>
      </c>
      <c r="Q285" s="343"/>
      <c r="R285" s="158"/>
      <c r="S285" s="158"/>
      <c r="T285" s="158"/>
      <c r="U285" s="158"/>
      <c r="V285" s="159"/>
    </row>
    <row r="286" spans="1:22" ht="15" x14ac:dyDescent="0.25">
      <c r="A286" s="342"/>
      <c r="B286" s="218"/>
      <c r="C286" s="12"/>
      <c r="D286" s="12" t="str">
        <f t="shared" si="18"/>
        <v/>
      </c>
      <c r="E286" s="12"/>
      <c r="F286" s="275"/>
      <c r="G286" s="275"/>
      <c r="H286" s="275"/>
      <c r="I286" s="275"/>
      <c r="J286" s="275"/>
      <c r="K286" s="275"/>
      <c r="L286" s="275"/>
      <c r="M286" s="275"/>
      <c r="N286" s="275"/>
      <c r="O286" s="12">
        <f t="shared" si="6"/>
        <v>0</v>
      </c>
      <c r="P286" s="163">
        <f t="shared" si="17"/>
        <v>0</v>
      </c>
      <c r="Q286" s="343"/>
      <c r="R286" s="158"/>
      <c r="S286" s="158"/>
      <c r="T286" s="158"/>
      <c r="U286" s="158"/>
      <c r="V286" s="159"/>
    </row>
    <row r="287" spans="1:22" ht="15.75" thickBot="1" x14ac:dyDescent="0.3">
      <c r="A287" s="273"/>
      <c r="B287" s="217"/>
      <c r="C287" s="336"/>
      <c r="D287" s="336" t="str">
        <f t="shared" si="18"/>
        <v/>
      </c>
      <c r="E287" s="336"/>
      <c r="F287" s="337"/>
      <c r="G287" s="337"/>
      <c r="H287" s="337"/>
      <c r="I287" s="337"/>
      <c r="J287" s="337"/>
      <c r="K287" s="337"/>
      <c r="L287" s="337"/>
      <c r="M287" s="337"/>
      <c r="N287" s="337"/>
      <c r="O287" s="336">
        <f t="shared" ref="O287" si="19">SUM(F287:N287)</f>
        <v>0</v>
      </c>
      <c r="P287" s="338">
        <f t="shared" si="17"/>
        <v>0</v>
      </c>
      <c r="Q287" s="160"/>
      <c r="R287" s="160"/>
      <c r="S287" s="160"/>
      <c r="T287" s="160"/>
      <c r="U287" s="160"/>
      <c r="V287" s="161"/>
    </row>
    <row r="288" spans="1:22" x14ac:dyDescent="0.2">
      <c r="A288" s="153" t="s">
        <v>6</v>
      </c>
      <c r="B288" s="151" t="s">
        <v>4</v>
      </c>
      <c r="C288" s="627" t="s">
        <v>4</v>
      </c>
      <c r="D288" s="490"/>
      <c r="E288" s="320" t="s">
        <v>4</v>
      </c>
      <c r="F288" s="461">
        <f t="shared" ref="F288:N288" si="20">AVERAGE(F2:F287)</f>
        <v>5.4571428571428573</v>
      </c>
      <c r="G288" s="462">
        <f t="shared" si="20"/>
        <v>4.9959183673469392</v>
      </c>
      <c r="H288" s="462">
        <f t="shared" si="20"/>
        <v>4.3102040816326532</v>
      </c>
      <c r="I288" s="462">
        <f t="shared" si="20"/>
        <v>5.8408163265306126</v>
      </c>
      <c r="J288" s="462">
        <f t="shared" si="20"/>
        <v>5.0612244897959187</v>
      </c>
      <c r="K288" s="462">
        <f t="shared" si="20"/>
        <v>5.4204081632653063</v>
      </c>
      <c r="L288" s="462">
        <f t="shared" si="20"/>
        <v>4.2244897959183669</v>
      </c>
      <c r="M288" s="462">
        <f t="shared" si="20"/>
        <v>5.444897959183673</v>
      </c>
      <c r="N288" s="463">
        <f t="shared" si="20"/>
        <v>6.1714285714285717</v>
      </c>
      <c r="O288" s="628">
        <f>SUM(F288:N288)</f>
        <v>46.926530612244896</v>
      </c>
      <c r="P288" s="463">
        <f>AVERAGE(P2:P287)</f>
        <v>40.024475524475527</v>
      </c>
      <c r="Q288" s="155"/>
      <c r="R288" s="156"/>
      <c r="S288" s="156"/>
      <c r="T288" s="156"/>
      <c r="U288" s="156"/>
      <c r="V288" s="157"/>
    </row>
    <row r="289" spans="1:32" x14ac:dyDescent="0.2">
      <c r="A289" s="16" t="s">
        <v>44</v>
      </c>
      <c r="B289" s="47" t="s">
        <v>4</v>
      </c>
      <c r="C289" s="629" t="s">
        <v>4</v>
      </c>
      <c r="D289" s="30"/>
      <c r="E289" s="14" t="s">
        <v>4</v>
      </c>
      <c r="F289" s="18">
        <f>F288-F292</f>
        <v>1.4571428571428573</v>
      </c>
      <c r="G289" s="19">
        <f t="shared" ref="G289:O289" si="21">G288-G292</f>
        <v>0.99591836734693917</v>
      </c>
      <c r="H289" s="19">
        <f t="shared" si="21"/>
        <v>1.3102040816326532</v>
      </c>
      <c r="I289" s="19">
        <f t="shared" si="21"/>
        <v>1.8408163265306126</v>
      </c>
      <c r="J289" s="19">
        <f t="shared" si="21"/>
        <v>1.0612244897959187</v>
      </c>
      <c r="K289" s="19">
        <f t="shared" si="21"/>
        <v>1.4204081632653063</v>
      </c>
      <c r="L289" s="19">
        <f t="shared" si="21"/>
        <v>1.2244897959183669</v>
      </c>
      <c r="M289" s="19">
        <f t="shared" si="21"/>
        <v>1.444897959183673</v>
      </c>
      <c r="N289" s="20">
        <f t="shared" si="21"/>
        <v>1.1714285714285717</v>
      </c>
      <c r="O289" s="192">
        <f t="shared" si="21"/>
        <v>11.926530612244896</v>
      </c>
      <c r="P289" s="20" t="s">
        <v>4</v>
      </c>
      <c r="Q289" s="108"/>
      <c r="R289" s="109"/>
      <c r="S289" s="109"/>
      <c r="T289" s="109"/>
      <c r="U289" s="109"/>
      <c r="V289" s="110"/>
    </row>
    <row r="290" spans="1:32" x14ac:dyDescent="0.2">
      <c r="A290" s="16" t="s">
        <v>45</v>
      </c>
      <c r="B290" s="47" t="s">
        <v>4</v>
      </c>
      <c r="C290" s="629" t="s">
        <v>4</v>
      </c>
      <c r="D290" s="30"/>
      <c r="E290" s="14" t="s">
        <v>4</v>
      </c>
      <c r="F290" s="21">
        <f t="shared" ref="F290:N290" si="22">RANK(F289,$F$289:$N$289)</f>
        <v>2</v>
      </c>
      <c r="G290" s="22">
        <f t="shared" si="22"/>
        <v>9</v>
      </c>
      <c r="H290" s="22">
        <f t="shared" si="22"/>
        <v>5</v>
      </c>
      <c r="I290" s="22">
        <f t="shared" si="22"/>
        <v>1</v>
      </c>
      <c r="J290" s="22">
        <f t="shared" si="22"/>
        <v>8</v>
      </c>
      <c r="K290" s="22">
        <f t="shared" si="22"/>
        <v>4</v>
      </c>
      <c r="L290" s="22">
        <f t="shared" si="22"/>
        <v>6</v>
      </c>
      <c r="M290" s="22">
        <f t="shared" si="22"/>
        <v>3</v>
      </c>
      <c r="N290" s="23">
        <f t="shared" si="22"/>
        <v>7</v>
      </c>
      <c r="O290" s="192"/>
      <c r="P290" s="20"/>
      <c r="Q290" s="108"/>
      <c r="R290" s="109"/>
      <c r="S290" s="109"/>
      <c r="T290" s="109"/>
      <c r="U290" s="109"/>
      <c r="V290" s="110"/>
    </row>
    <row r="291" spans="1:32" x14ac:dyDescent="0.2">
      <c r="A291" s="16" t="s">
        <v>5</v>
      </c>
      <c r="B291" s="47" t="s">
        <v>4</v>
      </c>
      <c r="C291" s="629" t="s">
        <v>4</v>
      </c>
      <c r="D291" s="30"/>
      <c r="E291" s="14" t="s">
        <v>4</v>
      </c>
      <c r="F291" s="21">
        <v>340</v>
      </c>
      <c r="G291" s="22">
        <v>275</v>
      </c>
      <c r="H291" s="22">
        <v>175</v>
      </c>
      <c r="I291" s="22">
        <v>375</v>
      </c>
      <c r="J291" s="22">
        <v>255</v>
      </c>
      <c r="K291" s="22">
        <v>325</v>
      </c>
      <c r="L291" s="22">
        <v>165</v>
      </c>
      <c r="M291" s="22">
        <v>365</v>
      </c>
      <c r="N291" s="23">
        <v>465</v>
      </c>
      <c r="O291" s="193">
        <f>SUM(F291:N291)</f>
        <v>2740</v>
      </c>
      <c r="P291" s="769" t="s">
        <v>4</v>
      </c>
      <c r="Q291" s="108"/>
      <c r="R291" s="109"/>
      <c r="S291" s="109"/>
      <c r="T291" s="109"/>
      <c r="U291" s="109"/>
      <c r="V291" s="110"/>
    </row>
    <row r="292" spans="1:32" ht="15" thickBot="1" x14ac:dyDescent="0.25">
      <c r="A292" s="24" t="s">
        <v>3</v>
      </c>
      <c r="B292" s="48" t="s">
        <v>4</v>
      </c>
      <c r="C292" s="27" t="s">
        <v>4</v>
      </c>
      <c r="D292" s="31"/>
      <c r="E292" s="9" t="s">
        <v>4</v>
      </c>
      <c r="F292" s="27">
        <v>4</v>
      </c>
      <c r="G292" s="26">
        <v>4</v>
      </c>
      <c r="H292" s="26">
        <v>3</v>
      </c>
      <c r="I292" s="26">
        <v>4</v>
      </c>
      <c r="J292" s="26">
        <v>4</v>
      </c>
      <c r="K292" s="26">
        <v>4</v>
      </c>
      <c r="L292" s="26">
        <v>3</v>
      </c>
      <c r="M292" s="26">
        <v>4</v>
      </c>
      <c r="N292" s="28">
        <v>5</v>
      </c>
      <c r="O292" s="25">
        <f>SUM(F292:N292)</f>
        <v>35</v>
      </c>
      <c r="P292" s="767" t="s">
        <v>4</v>
      </c>
      <c r="Q292" s="111"/>
      <c r="R292" s="112"/>
      <c r="S292" s="112"/>
      <c r="T292" s="112"/>
      <c r="U292" s="112"/>
      <c r="V292" s="113"/>
    </row>
    <row r="294" spans="1:32" x14ac:dyDescent="0.2">
      <c r="A294" s="1034"/>
      <c r="B294" s="1034"/>
      <c r="Q294" s="1034" t="s">
        <v>133</v>
      </c>
      <c r="R294" s="1034"/>
    </row>
    <row r="295" spans="1:32" ht="15" thickBot="1" x14ac:dyDescent="0.25">
      <c r="A295" s="773"/>
      <c r="Q295" s="773" t="s">
        <v>17</v>
      </c>
      <c r="R295" s="773">
        <v>2017</v>
      </c>
      <c r="S295" s="773">
        <v>2016</v>
      </c>
      <c r="T295" s="773">
        <v>2015</v>
      </c>
      <c r="U295" s="773">
        <v>2014</v>
      </c>
      <c r="V295" s="773">
        <v>2013</v>
      </c>
      <c r="W295" s="773">
        <v>2012</v>
      </c>
      <c r="X295" s="773">
        <v>2011</v>
      </c>
      <c r="Y295" s="773">
        <v>2010</v>
      </c>
      <c r="Z295" s="11"/>
      <c r="AA295" s="11"/>
      <c r="AB295" s="11"/>
      <c r="AC295" s="34"/>
      <c r="AE295" s="344"/>
      <c r="AF295" s="344"/>
    </row>
    <row r="296" spans="1:32" ht="15" thickBot="1" x14ac:dyDescent="0.25">
      <c r="A296" s="773"/>
      <c r="B296" s="265"/>
      <c r="D296" s="185"/>
      <c r="E296" s="194"/>
      <c r="F296" s="195" t="s">
        <v>7</v>
      </c>
      <c r="G296" s="196" t="s">
        <v>8</v>
      </c>
      <c r="H296" s="196" t="s">
        <v>9</v>
      </c>
      <c r="I296" s="196" t="s">
        <v>10</v>
      </c>
      <c r="J296" s="196" t="s">
        <v>11</v>
      </c>
      <c r="K296" s="196" t="s">
        <v>12</v>
      </c>
      <c r="L296" s="196" t="s">
        <v>13</v>
      </c>
      <c r="M296" s="196" t="s">
        <v>14</v>
      </c>
      <c r="N296" s="197" t="s">
        <v>15</v>
      </c>
      <c r="O296" s="186" t="s">
        <v>16</v>
      </c>
      <c r="Q296" s="773">
        <v>1</v>
      </c>
      <c r="R296" s="265">
        <f t="shared" ref="R296:R312" si="23">SUMIF($C:$C,"=" &amp; Q296,$O:$O) / COUNTIF($C:$C,"=" &amp; Q296)</f>
        <v>48.357142857142854</v>
      </c>
      <c r="S296" s="265">
        <f t="shared" ref="S296:Y305" ca="1" si="24">SUMIF(INDIRECT("'RawData(" &amp; S$295 &amp; ")'!$C:$C"),"=" &amp; $Q296,INDIRECT("'RawData(" &amp; S$295 &amp; ")'!$O:$O")) / COUNTIF(INDIRECT("'RawData(" &amp; S$295 &amp; ")'!$C:$C"),"=" &amp; $Q296)</f>
        <v>49.421052631578945</v>
      </c>
      <c r="T296" s="265">
        <f t="shared" ca="1" si="24"/>
        <v>49.18181818181818</v>
      </c>
      <c r="U296" s="265">
        <f t="shared" ca="1" si="24"/>
        <v>47.9</v>
      </c>
      <c r="V296" s="265">
        <f t="shared" ca="1" si="24"/>
        <v>47.46153846153846</v>
      </c>
      <c r="W296" s="265">
        <f t="shared" ca="1" si="24"/>
        <v>46.888888888888886</v>
      </c>
      <c r="X296" s="265">
        <f t="shared" ca="1" si="24"/>
        <v>49.363636363636367</v>
      </c>
      <c r="Y296" s="265">
        <f t="shared" ca="1" si="24"/>
        <v>48.733333333333334</v>
      </c>
      <c r="Z296" s="11"/>
      <c r="AA296" s="11"/>
      <c r="AB296" s="11"/>
      <c r="AC296" s="34"/>
      <c r="AE296" s="344"/>
      <c r="AF296" s="344"/>
    </row>
    <row r="297" spans="1:32" x14ac:dyDescent="0.2">
      <c r="A297" s="773"/>
      <c r="B297" s="265"/>
      <c r="D297" s="1037" t="s">
        <v>6</v>
      </c>
      <c r="E297" s="1038"/>
      <c r="F297" s="263">
        <f>F288</f>
        <v>5.4571428571428573</v>
      </c>
      <c r="G297" s="263">
        <f t="shared" ref="G297:N298" si="25">G288</f>
        <v>4.9959183673469392</v>
      </c>
      <c r="H297" s="263">
        <f t="shared" si="25"/>
        <v>4.3102040816326532</v>
      </c>
      <c r="I297" s="263">
        <f t="shared" si="25"/>
        <v>5.8408163265306126</v>
      </c>
      <c r="J297" s="263">
        <f t="shared" si="25"/>
        <v>5.0612244897959187</v>
      </c>
      <c r="K297" s="263">
        <f t="shared" si="25"/>
        <v>5.4204081632653063</v>
      </c>
      <c r="L297" s="263">
        <f t="shared" si="25"/>
        <v>4.2244897959183669</v>
      </c>
      <c r="M297" s="263">
        <f t="shared" si="25"/>
        <v>5.444897959183673</v>
      </c>
      <c r="N297" s="263">
        <f t="shared" si="25"/>
        <v>6.1714285714285717</v>
      </c>
      <c r="O297" s="198">
        <f>O288</f>
        <v>46.926530612244896</v>
      </c>
      <c r="Q297" s="773">
        <v>2</v>
      </c>
      <c r="R297" s="265">
        <f t="shared" si="23"/>
        <v>46.428571428571431</v>
      </c>
      <c r="S297" s="265">
        <f t="shared" ca="1" si="24"/>
        <v>49.75</v>
      </c>
      <c r="T297" s="265">
        <f t="shared" ca="1" si="24"/>
        <v>48.3125</v>
      </c>
      <c r="U297" s="265">
        <f t="shared" ca="1" si="24"/>
        <v>45.846153846153847</v>
      </c>
      <c r="V297" s="265">
        <f t="shared" ca="1" si="24"/>
        <v>47.714285714285715</v>
      </c>
      <c r="W297" s="265">
        <f t="shared" ca="1" si="24"/>
        <v>46</v>
      </c>
      <c r="X297" s="265">
        <f t="shared" ca="1" si="24"/>
        <v>46.833333333333336</v>
      </c>
      <c r="Y297" s="265">
        <f t="shared" ca="1" si="24"/>
        <v>49.06666666666667</v>
      </c>
      <c r="Z297" s="11"/>
      <c r="AA297" s="11"/>
      <c r="AB297" s="11"/>
      <c r="AC297" s="34"/>
      <c r="AE297" s="344"/>
      <c r="AF297" s="344"/>
    </row>
    <row r="298" spans="1:32" x14ac:dyDescent="0.2">
      <c r="A298" s="773"/>
      <c r="B298" s="265"/>
      <c r="D298" s="1039" t="s">
        <v>44</v>
      </c>
      <c r="E298" s="1040"/>
      <c r="F298" s="264">
        <f>F289</f>
        <v>1.4571428571428573</v>
      </c>
      <c r="G298" s="264">
        <f t="shared" si="25"/>
        <v>0.99591836734693917</v>
      </c>
      <c r="H298" s="264">
        <f t="shared" si="25"/>
        <v>1.3102040816326532</v>
      </c>
      <c r="I298" s="264">
        <f t="shared" si="25"/>
        <v>1.8408163265306126</v>
      </c>
      <c r="J298" s="264">
        <f t="shared" si="25"/>
        <v>1.0612244897959187</v>
      </c>
      <c r="K298" s="264">
        <f t="shared" si="25"/>
        <v>1.4204081632653063</v>
      </c>
      <c r="L298" s="264">
        <f t="shared" si="25"/>
        <v>1.2244897959183669</v>
      </c>
      <c r="M298" s="264">
        <f t="shared" si="25"/>
        <v>1.444897959183673</v>
      </c>
      <c r="N298" s="264">
        <f t="shared" si="25"/>
        <v>1.1714285714285717</v>
      </c>
      <c r="O298" s="202">
        <f>O289</f>
        <v>11.926530612244896</v>
      </c>
      <c r="Q298" s="773">
        <v>3</v>
      </c>
      <c r="R298" s="265">
        <f t="shared" si="23"/>
        <v>48.8125</v>
      </c>
      <c r="S298" s="265">
        <f t="shared" ca="1" si="24"/>
        <v>47.875</v>
      </c>
      <c r="T298" s="265">
        <f t="shared" ca="1" si="24"/>
        <v>47.357142857142854</v>
      </c>
      <c r="U298" s="265">
        <f t="shared" ca="1" si="24"/>
        <v>46.7</v>
      </c>
      <c r="V298" s="265">
        <f t="shared" ca="1" si="24"/>
        <v>47.571428571428569</v>
      </c>
      <c r="W298" s="265">
        <f t="shared" ca="1" si="24"/>
        <v>45.714285714285715</v>
      </c>
      <c r="X298" s="265">
        <f t="shared" ca="1" si="24"/>
        <v>49</v>
      </c>
      <c r="Y298" s="265">
        <f t="shared" ca="1" si="24"/>
        <v>49.352941176470587</v>
      </c>
      <c r="Z298" s="11"/>
      <c r="AA298" s="11"/>
      <c r="AB298" s="11"/>
      <c r="AC298" s="34"/>
      <c r="AE298" s="344"/>
      <c r="AF298" s="344"/>
    </row>
    <row r="299" spans="1:32" x14ac:dyDescent="0.2">
      <c r="A299" s="773"/>
      <c r="B299" s="265"/>
      <c r="D299" s="1039" t="s">
        <v>45</v>
      </c>
      <c r="E299" s="1040"/>
      <c r="F299" s="199">
        <f t="shared" ref="F299:N299" si="26">RANK(F298,$F$298:$N$298)</f>
        <v>2</v>
      </c>
      <c r="G299" s="199">
        <f t="shared" si="26"/>
        <v>9</v>
      </c>
      <c r="H299" s="199">
        <f t="shared" si="26"/>
        <v>5</v>
      </c>
      <c r="I299" s="199">
        <f t="shared" si="26"/>
        <v>1</v>
      </c>
      <c r="J299" s="199">
        <f t="shared" si="26"/>
        <v>8</v>
      </c>
      <c r="K299" s="199">
        <f t="shared" si="26"/>
        <v>4</v>
      </c>
      <c r="L299" s="199">
        <f t="shared" si="26"/>
        <v>6</v>
      </c>
      <c r="M299" s="199">
        <f t="shared" si="26"/>
        <v>3</v>
      </c>
      <c r="N299" s="199">
        <f t="shared" si="26"/>
        <v>7</v>
      </c>
      <c r="O299" s="203"/>
      <c r="Q299" s="773">
        <v>4</v>
      </c>
      <c r="R299" s="265">
        <f t="shared" si="23"/>
        <v>47.142857142857146</v>
      </c>
      <c r="S299" s="265">
        <f t="shared" ca="1" si="24"/>
        <v>46.866666666666667</v>
      </c>
      <c r="T299" s="265">
        <f t="shared" ca="1" si="24"/>
        <v>47.333333333333336</v>
      </c>
      <c r="U299" s="265">
        <f t="shared" ca="1" si="24"/>
        <v>46.92307692307692</v>
      </c>
      <c r="V299" s="265">
        <f t="shared" ca="1" si="24"/>
        <v>47</v>
      </c>
      <c r="W299" s="265">
        <f t="shared" ca="1" si="24"/>
        <v>47.444444444444443</v>
      </c>
      <c r="X299" s="265">
        <f t="shared" ca="1" si="24"/>
        <v>46.75</v>
      </c>
      <c r="Y299" s="265">
        <f t="shared" ca="1" si="24"/>
        <v>48.714285714285715</v>
      </c>
      <c r="Z299" s="11"/>
      <c r="AA299" s="11"/>
      <c r="AB299" s="11"/>
      <c r="AC299" s="34"/>
      <c r="AE299" s="344"/>
      <c r="AF299" s="344"/>
    </row>
    <row r="300" spans="1:32" x14ac:dyDescent="0.2">
      <c r="A300" s="773"/>
      <c r="B300" s="265"/>
      <c r="D300" s="1039" t="s">
        <v>5</v>
      </c>
      <c r="E300" s="1040"/>
      <c r="F300" s="199">
        <v>340</v>
      </c>
      <c r="G300" s="200">
        <v>275</v>
      </c>
      <c r="H300" s="200">
        <v>175</v>
      </c>
      <c r="I300" s="200">
        <v>375</v>
      </c>
      <c r="J300" s="200">
        <v>255</v>
      </c>
      <c r="K300" s="200">
        <v>325</v>
      </c>
      <c r="L300" s="200">
        <v>165</v>
      </c>
      <c r="M300" s="200">
        <v>365</v>
      </c>
      <c r="N300" s="201">
        <v>465</v>
      </c>
      <c r="O300" s="203">
        <v>2740</v>
      </c>
      <c r="Q300" s="773">
        <v>5</v>
      </c>
      <c r="R300" s="265">
        <f t="shared" si="23"/>
        <v>48.533333333333331</v>
      </c>
      <c r="S300" s="265">
        <f t="shared" ca="1" si="24"/>
        <v>47.411764705882355</v>
      </c>
      <c r="T300" s="265">
        <f t="shared" ca="1" si="24"/>
        <v>48.916666666666664</v>
      </c>
      <c r="U300" s="265">
        <f t="shared" ca="1" si="24"/>
        <v>46.785714285714285</v>
      </c>
      <c r="V300" s="265">
        <f t="shared" ca="1" si="24"/>
        <v>45.714285714285715</v>
      </c>
      <c r="W300" s="265">
        <f t="shared" ca="1" si="24"/>
        <v>46.916666666666664</v>
      </c>
      <c r="X300" s="265">
        <f t="shared" ca="1" si="24"/>
        <v>45.666666666666664</v>
      </c>
      <c r="Y300" s="265">
        <f t="shared" ca="1" si="24"/>
        <v>46.53846153846154</v>
      </c>
      <c r="Z300" s="11"/>
      <c r="AA300" s="11"/>
      <c r="AB300" s="11"/>
      <c r="AC300" s="34"/>
      <c r="AE300" s="344"/>
      <c r="AF300" s="344"/>
    </row>
    <row r="301" spans="1:32" ht="15" thickBot="1" x14ac:dyDescent="0.25">
      <c r="A301" s="773"/>
      <c r="B301" s="265"/>
      <c r="D301" s="1035" t="s">
        <v>3</v>
      </c>
      <c r="E301" s="1036"/>
      <c r="F301" s="204">
        <v>4</v>
      </c>
      <c r="G301" s="187">
        <v>4</v>
      </c>
      <c r="H301" s="187">
        <v>3</v>
      </c>
      <c r="I301" s="187">
        <v>4</v>
      </c>
      <c r="J301" s="187">
        <v>4</v>
      </c>
      <c r="K301" s="187">
        <v>4</v>
      </c>
      <c r="L301" s="187">
        <v>3</v>
      </c>
      <c r="M301" s="187">
        <v>4</v>
      </c>
      <c r="N301" s="188">
        <v>5</v>
      </c>
      <c r="O301" s="205">
        <v>35</v>
      </c>
      <c r="Q301" s="773">
        <v>6</v>
      </c>
      <c r="R301" s="265">
        <f t="shared" si="23"/>
        <v>46.705882352941174</v>
      </c>
      <c r="S301" s="265">
        <f t="shared" ca="1" si="24"/>
        <v>49.714285714285715</v>
      </c>
      <c r="T301" s="265">
        <f t="shared" ca="1" si="24"/>
        <v>48.153846153846153</v>
      </c>
      <c r="U301" s="265">
        <f t="shared" ca="1" si="24"/>
        <v>49</v>
      </c>
      <c r="V301" s="265">
        <f t="shared" ca="1" si="24"/>
        <v>47.5</v>
      </c>
      <c r="W301" s="265">
        <f t="shared" ca="1" si="24"/>
        <v>50.25</v>
      </c>
      <c r="X301" s="265">
        <f t="shared" ca="1" si="24"/>
        <v>47.363636363636367</v>
      </c>
      <c r="Y301" s="265">
        <f t="shared" ca="1" si="24"/>
        <v>47.625</v>
      </c>
      <c r="Z301" s="11"/>
      <c r="AA301" s="11"/>
      <c r="AB301" s="11"/>
      <c r="AC301" s="34"/>
      <c r="AE301" s="344"/>
      <c r="AF301" s="344"/>
    </row>
    <row r="302" spans="1:32" x14ac:dyDescent="0.2">
      <c r="A302" s="773"/>
      <c r="B302" s="265"/>
      <c r="D302" s="185"/>
      <c r="E302" s="194"/>
      <c r="F302" s="194"/>
      <c r="G302" s="206"/>
      <c r="H302" s="206"/>
      <c r="I302" s="206"/>
      <c r="J302" s="206"/>
      <c r="K302" s="206"/>
      <c r="L302" s="206"/>
      <c r="M302" s="206"/>
      <c r="N302" s="206"/>
      <c r="O302" s="194"/>
      <c r="Q302" s="773">
        <v>7</v>
      </c>
      <c r="R302" s="265">
        <f t="shared" si="23"/>
        <v>46</v>
      </c>
      <c r="S302" s="265">
        <f t="shared" ca="1" si="24"/>
        <v>45.93333333333333</v>
      </c>
      <c r="T302" s="265">
        <f t="shared" ca="1" si="24"/>
        <v>45</v>
      </c>
      <c r="U302" s="265">
        <f t="shared" ca="1" si="24"/>
        <v>48.0625</v>
      </c>
      <c r="V302" s="265">
        <f t="shared" ca="1" si="24"/>
        <v>47.428571428571431</v>
      </c>
      <c r="W302" s="265">
        <f t="shared" ca="1" si="24"/>
        <v>48.666666666666664</v>
      </c>
      <c r="X302" s="265">
        <f t="shared" ca="1" si="24"/>
        <v>47.916666666666664</v>
      </c>
      <c r="Y302" s="265">
        <f t="shared" ca="1" si="24"/>
        <v>48.625</v>
      </c>
      <c r="Z302" s="11"/>
      <c r="AA302" s="11"/>
      <c r="AB302" s="11"/>
      <c r="AC302" s="34"/>
      <c r="AE302" s="344"/>
      <c r="AF302" s="344"/>
    </row>
    <row r="303" spans="1:32" x14ac:dyDescent="0.2">
      <c r="A303" s="773"/>
      <c r="B303" s="265"/>
      <c r="D303" s="185"/>
      <c r="E303" s="194"/>
      <c r="F303" s="194"/>
      <c r="G303" s="194"/>
      <c r="H303" s="194"/>
      <c r="I303" s="194"/>
      <c r="J303" s="194"/>
      <c r="K303" s="194"/>
      <c r="L303" s="194"/>
      <c r="M303" s="194"/>
      <c r="N303" s="194"/>
      <c r="O303" s="194"/>
      <c r="Q303" s="773">
        <v>8</v>
      </c>
      <c r="R303" s="265">
        <f t="shared" si="23"/>
        <v>47.666666666666664</v>
      </c>
      <c r="S303" s="265">
        <f t="shared" ca="1" si="24"/>
        <v>47.058823529411768</v>
      </c>
      <c r="T303" s="265">
        <f t="shared" ca="1" si="24"/>
        <v>46.416666666666664</v>
      </c>
      <c r="U303" s="265">
        <f t="shared" ca="1" si="24"/>
        <v>46.07692307692308</v>
      </c>
      <c r="V303" s="265">
        <f t="shared" ca="1" si="24"/>
        <v>46.444444444444443</v>
      </c>
      <c r="W303" s="265">
        <f t="shared" ca="1" si="24"/>
        <v>46.444444444444443</v>
      </c>
      <c r="X303" s="265">
        <f t="shared" ca="1" si="24"/>
        <v>49.666666666666664</v>
      </c>
      <c r="Y303" s="265">
        <f t="shared" ca="1" si="24"/>
        <v>47.235294117647058</v>
      </c>
      <c r="Z303" s="11"/>
      <c r="AA303" s="11"/>
      <c r="AB303" s="11"/>
      <c r="AC303" s="34"/>
      <c r="AE303" s="344"/>
      <c r="AF303" s="344"/>
    </row>
    <row r="304" spans="1:32" x14ac:dyDescent="0.2">
      <c r="A304" s="773"/>
      <c r="B304" s="265"/>
      <c r="D304" s="185"/>
      <c r="E304" s="194"/>
      <c r="F304" s="194"/>
      <c r="G304" s="194"/>
      <c r="H304" s="194"/>
      <c r="I304" s="194"/>
      <c r="J304" s="194"/>
      <c r="K304" s="194"/>
      <c r="L304" s="194"/>
      <c r="M304" s="194"/>
      <c r="N304" s="194"/>
      <c r="O304" s="194"/>
      <c r="Q304" s="773">
        <v>9</v>
      </c>
      <c r="R304" s="265">
        <f t="shared" si="23"/>
        <v>46</v>
      </c>
      <c r="S304" s="265">
        <f t="shared" ca="1" si="24"/>
        <v>46.571428571428569</v>
      </c>
      <c r="T304" s="265">
        <f t="shared" ca="1" si="24"/>
        <v>46.5</v>
      </c>
      <c r="U304" s="265">
        <f t="shared" ca="1" si="24"/>
        <v>47.428571428571431</v>
      </c>
      <c r="V304" s="265">
        <f t="shared" ca="1" si="24"/>
        <v>46.769230769230766</v>
      </c>
      <c r="W304" s="265">
        <f t="shared" ca="1" si="24"/>
        <v>45.555555555555557</v>
      </c>
      <c r="X304" s="265">
        <f t="shared" ca="1" si="24"/>
        <v>48.1</v>
      </c>
      <c r="Y304" s="265">
        <f t="shared" ca="1" si="24"/>
        <v>47.647058823529413</v>
      </c>
      <c r="Z304" s="11"/>
      <c r="AA304" s="11"/>
      <c r="AB304" s="11"/>
      <c r="AC304" s="34"/>
      <c r="AE304" s="344"/>
      <c r="AF304" s="344"/>
    </row>
    <row r="305" spans="1:32" x14ac:dyDescent="0.2">
      <c r="A305" s="773"/>
      <c r="B305" s="265"/>
      <c r="D305" s="185"/>
      <c r="E305" s="194"/>
      <c r="F305" s="194"/>
      <c r="G305" s="194"/>
      <c r="H305" s="194"/>
      <c r="I305" s="194"/>
      <c r="J305" s="194"/>
      <c r="K305" s="194"/>
      <c r="L305" s="194"/>
      <c r="M305" s="194"/>
      <c r="N305" s="194"/>
      <c r="O305" s="194"/>
      <c r="Q305" s="773">
        <v>10</v>
      </c>
      <c r="R305" s="265">
        <f t="shared" si="23"/>
        <v>46.9375</v>
      </c>
      <c r="S305" s="265">
        <f t="shared" ca="1" si="24"/>
        <v>46</v>
      </c>
      <c r="T305" s="265">
        <f t="shared" ca="1" si="24"/>
        <v>45.583333333333336</v>
      </c>
      <c r="U305" s="265">
        <f t="shared" ca="1" si="24"/>
        <v>46.352941176470587</v>
      </c>
      <c r="V305" s="265">
        <f t="shared" ca="1" si="24"/>
        <v>44.384615384615387</v>
      </c>
      <c r="W305" s="265">
        <f t="shared" ca="1" si="24"/>
        <v>47.6</v>
      </c>
      <c r="X305" s="265">
        <f t="shared" ca="1" si="24"/>
        <v>46.6</v>
      </c>
      <c r="Y305" s="265">
        <f t="shared" ca="1" si="24"/>
        <v>46.733333333333334</v>
      </c>
      <c r="Z305" s="11"/>
      <c r="AA305" s="11"/>
      <c r="AB305" s="11"/>
      <c r="AC305" s="34"/>
      <c r="AE305" s="344"/>
      <c r="AF305" s="344"/>
    </row>
    <row r="306" spans="1:32" x14ac:dyDescent="0.2">
      <c r="A306" s="773"/>
      <c r="B306" s="265"/>
      <c r="D306" s="185"/>
      <c r="E306" s="194"/>
      <c r="F306" s="194"/>
      <c r="G306" s="194"/>
      <c r="H306" s="194"/>
      <c r="I306" s="194"/>
      <c r="J306" s="194"/>
      <c r="K306" s="194"/>
      <c r="L306" s="194"/>
      <c r="M306" s="194"/>
      <c r="N306" s="194"/>
      <c r="O306" s="194"/>
      <c r="Q306" s="773">
        <v>11</v>
      </c>
      <c r="R306" s="265">
        <f t="shared" si="23"/>
        <v>49.133333333333333</v>
      </c>
      <c r="S306" s="265">
        <f t="shared" ref="S306:Y312" ca="1" si="27">SUMIF(INDIRECT("'RawData(" &amp; S$295 &amp; ")'!$C:$C"),"=" &amp; $Q306,INDIRECT("'RawData(" &amp; S$295 &amp; ")'!$O:$O")) / COUNTIF(INDIRECT("'RawData(" &amp; S$295 &amp; ")'!$C:$C"),"=" &amp; $Q306)</f>
        <v>46.25</v>
      </c>
      <c r="T306" s="265">
        <f t="shared" ca="1" si="27"/>
        <v>46.785714285714285</v>
      </c>
      <c r="U306" s="265">
        <f t="shared" ca="1" si="27"/>
        <v>47.53846153846154</v>
      </c>
      <c r="V306" s="265">
        <f t="shared" ca="1" si="27"/>
        <v>47.363636363636367</v>
      </c>
      <c r="W306" s="265">
        <f t="shared" ca="1" si="27"/>
        <v>44.75</v>
      </c>
      <c r="X306" s="265">
        <f t="shared" ca="1" si="27"/>
        <v>46.166666666666664</v>
      </c>
      <c r="Y306" s="265">
        <f t="shared" ca="1" si="27"/>
        <v>46.92307692307692</v>
      </c>
      <c r="Z306" s="11"/>
      <c r="AA306" s="11"/>
      <c r="AB306" s="11"/>
      <c r="AC306" s="34"/>
      <c r="AE306" s="344"/>
      <c r="AF306" s="344"/>
    </row>
    <row r="307" spans="1:32" x14ac:dyDescent="0.2">
      <c r="A307" s="773"/>
      <c r="B307" s="265"/>
      <c r="D307" s="185"/>
      <c r="E307" s="194"/>
      <c r="F307" s="194"/>
      <c r="G307" s="194"/>
      <c r="H307" s="194"/>
      <c r="I307" s="194"/>
      <c r="J307" s="194"/>
      <c r="K307" s="194"/>
      <c r="L307" s="194"/>
      <c r="M307" s="194"/>
      <c r="N307" s="194"/>
      <c r="O307" s="194"/>
      <c r="Q307" s="773">
        <v>12</v>
      </c>
      <c r="R307" s="265">
        <f t="shared" si="23"/>
        <v>45.81818181818182</v>
      </c>
      <c r="S307" s="265">
        <f t="shared" ca="1" si="27"/>
        <v>47.875</v>
      </c>
      <c r="T307" s="265">
        <f t="shared" ca="1" si="27"/>
        <v>43.545454545454547</v>
      </c>
      <c r="U307" s="265">
        <f t="shared" ca="1" si="27"/>
        <v>48</v>
      </c>
      <c r="V307" s="265">
        <f t="shared" ca="1" si="27"/>
        <v>43.454545454545453</v>
      </c>
      <c r="W307" s="265">
        <f t="shared" ca="1" si="27"/>
        <v>47.545454545454547</v>
      </c>
      <c r="X307" s="265">
        <f t="shared" ca="1" si="27"/>
        <v>47.6</v>
      </c>
      <c r="Y307" s="265">
        <f t="shared" ca="1" si="27"/>
        <v>47.666666666666664</v>
      </c>
      <c r="Z307" s="11"/>
      <c r="AA307" s="11"/>
      <c r="AB307" s="11"/>
      <c r="AC307" s="34"/>
      <c r="AE307" s="344"/>
      <c r="AF307" s="344"/>
    </row>
    <row r="308" spans="1:32" x14ac:dyDescent="0.2">
      <c r="A308" s="773"/>
      <c r="B308" s="265"/>
      <c r="D308" s="185"/>
      <c r="E308" s="194"/>
      <c r="F308" s="194"/>
      <c r="G308" s="194"/>
      <c r="H308" s="194"/>
      <c r="I308" s="194"/>
      <c r="J308" s="194"/>
      <c r="K308" s="194"/>
      <c r="L308" s="194"/>
      <c r="M308" s="194"/>
      <c r="N308" s="194"/>
      <c r="O308" s="194"/>
      <c r="Q308" s="773">
        <v>13</v>
      </c>
      <c r="R308" s="265">
        <f t="shared" si="23"/>
        <v>47.846153846153847</v>
      </c>
      <c r="S308" s="265">
        <f t="shared" ca="1" si="27"/>
        <v>44.333333333333336</v>
      </c>
      <c r="T308" s="265">
        <f t="shared" ca="1" si="27"/>
        <v>48.230769230769234</v>
      </c>
      <c r="U308" s="265">
        <f t="shared" ca="1" si="27"/>
        <v>47.75</v>
      </c>
      <c r="V308" s="265">
        <f t="shared" ca="1" si="27"/>
        <v>47.533333333333331</v>
      </c>
      <c r="W308" s="265">
        <f t="shared" ca="1" si="27"/>
        <v>47.888888888888886</v>
      </c>
      <c r="X308" s="265">
        <f t="shared" ca="1" si="27"/>
        <v>47.625</v>
      </c>
      <c r="Y308" s="265">
        <f t="shared" ca="1" si="27"/>
        <v>47.928571428571431</v>
      </c>
      <c r="Z308" s="11"/>
      <c r="AA308" s="11"/>
      <c r="AB308" s="11"/>
      <c r="AC308" s="34"/>
      <c r="AE308" s="344"/>
      <c r="AF308" s="344"/>
    </row>
    <row r="309" spans="1:32" x14ac:dyDescent="0.2">
      <c r="A309" s="773"/>
      <c r="B309" s="265"/>
      <c r="D309" s="185"/>
      <c r="E309" s="194"/>
      <c r="F309" s="194"/>
      <c r="G309" s="194"/>
      <c r="H309" s="194"/>
      <c r="I309" s="194"/>
      <c r="J309" s="194"/>
      <c r="K309" s="194"/>
      <c r="L309" s="194"/>
      <c r="M309" s="194"/>
      <c r="N309" s="194"/>
      <c r="O309" s="194"/>
      <c r="Q309" s="773">
        <v>14</v>
      </c>
      <c r="R309" s="265">
        <f t="shared" si="23"/>
        <v>45.058823529411768</v>
      </c>
      <c r="S309" s="265">
        <f t="shared" ca="1" si="27"/>
        <v>45.2</v>
      </c>
      <c r="T309" s="265">
        <f t="shared" ca="1" si="27"/>
        <v>48.142857142857146</v>
      </c>
      <c r="U309" s="265">
        <f t="shared" ca="1" si="27"/>
        <v>46.81818181818182</v>
      </c>
      <c r="V309" s="265">
        <f t="shared" ca="1" si="27"/>
        <v>47.0625</v>
      </c>
      <c r="W309" s="265">
        <f t="shared" ca="1" si="27"/>
        <v>49</v>
      </c>
      <c r="X309" s="265">
        <f t="shared" ca="1" si="27"/>
        <v>48.6</v>
      </c>
      <c r="Y309" s="265">
        <f t="shared" ca="1" si="27"/>
        <v>51.5</v>
      </c>
      <c r="Z309" s="11"/>
      <c r="AA309" s="11"/>
      <c r="AB309" s="11"/>
      <c r="AC309" s="34"/>
      <c r="AE309" s="344"/>
      <c r="AF309" s="344"/>
    </row>
    <row r="310" spans="1:32" x14ac:dyDescent="0.2">
      <c r="A310" s="773"/>
      <c r="B310" s="265"/>
      <c r="D310" s="185"/>
      <c r="E310" s="194"/>
      <c r="F310" s="194"/>
      <c r="G310" s="194"/>
      <c r="H310" s="194"/>
      <c r="I310" s="194"/>
      <c r="J310" s="194"/>
      <c r="K310" s="194"/>
      <c r="L310" s="194"/>
      <c r="M310" s="194"/>
      <c r="N310" s="194"/>
      <c r="O310" s="194"/>
      <c r="Q310" s="773">
        <v>15</v>
      </c>
      <c r="R310" s="265">
        <f t="shared" si="23"/>
        <v>44.357142857142854</v>
      </c>
      <c r="S310" s="265">
        <f t="shared" ca="1" si="27"/>
        <v>45</v>
      </c>
      <c r="T310" s="265">
        <f t="shared" ca="1" si="27"/>
        <v>44.5625</v>
      </c>
      <c r="U310" s="265">
        <f t="shared" ca="1" si="27"/>
        <v>45.6</v>
      </c>
      <c r="V310" s="265">
        <f t="shared" ca="1" si="27"/>
        <v>47.666666666666664</v>
      </c>
      <c r="W310" s="265">
        <f t="shared" ca="1" si="27"/>
        <v>46.125</v>
      </c>
      <c r="X310" s="265" t="e">
        <f t="shared" ca="1" si="27"/>
        <v>#DIV/0!</v>
      </c>
      <c r="Y310" s="265">
        <f t="shared" ca="1" si="27"/>
        <v>48.230769230769234</v>
      </c>
      <c r="Z310" s="11"/>
      <c r="AA310" s="11"/>
      <c r="AB310" s="11"/>
      <c r="AC310" s="34"/>
      <c r="AE310" s="344"/>
      <c r="AF310" s="344"/>
    </row>
    <row r="311" spans="1:32" x14ac:dyDescent="0.2">
      <c r="A311" s="773"/>
      <c r="B311" s="265"/>
      <c r="D311" s="185"/>
      <c r="E311" s="194"/>
      <c r="F311" s="194"/>
      <c r="G311" s="194"/>
      <c r="H311" s="194"/>
      <c r="I311" s="194"/>
      <c r="J311" s="194"/>
      <c r="K311" s="194"/>
      <c r="L311" s="194"/>
      <c r="M311" s="194"/>
      <c r="N311" s="194"/>
      <c r="O311" s="194"/>
      <c r="Q311" s="773">
        <v>16</v>
      </c>
      <c r="R311" s="265">
        <f t="shared" si="23"/>
        <v>45.857142857142854</v>
      </c>
      <c r="S311" s="265">
        <f t="shared" ca="1" si="27"/>
        <v>44.5625</v>
      </c>
      <c r="T311" s="265">
        <f t="shared" ca="1" si="27"/>
        <v>47.315789473684212</v>
      </c>
      <c r="U311" s="265" t="e">
        <f t="shared" ca="1" si="27"/>
        <v>#DIV/0!</v>
      </c>
      <c r="V311" s="265">
        <f t="shared" ca="1" si="27"/>
        <v>44.6</v>
      </c>
      <c r="W311" s="265" t="e">
        <f t="shared" ca="1" si="27"/>
        <v>#DIV/0!</v>
      </c>
      <c r="X311" s="265" t="e">
        <f t="shared" ca="1" si="27"/>
        <v>#DIV/0!</v>
      </c>
      <c r="Y311" s="265">
        <f t="shared" ca="1" si="27"/>
        <v>45.363636363636367</v>
      </c>
      <c r="Z311" s="11"/>
      <c r="AA311" s="11"/>
      <c r="AB311" s="11"/>
      <c r="AC311" s="34"/>
      <c r="AE311" s="344"/>
      <c r="AF311" s="344"/>
    </row>
    <row r="312" spans="1:32" x14ac:dyDescent="0.2">
      <c r="D312" s="185"/>
      <c r="E312" s="194"/>
      <c r="F312" s="194"/>
      <c r="G312" s="194"/>
      <c r="H312" s="194"/>
      <c r="I312" s="194"/>
      <c r="J312" s="194"/>
      <c r="K312" s="194"/>
      <c r="L312" s="194"/>
      <c r="M312" s="194"/>
      <c r="N312" s="194"/>
      <c r="O312" s="194"/>
      <c r="Q312" s="773">
        <v>17</v>
      </c>
      <c r="R312" s="265">
        <f t="shared" si="23"/>
        <v>46.75</v>
      </c>
      <c r="S312" s="265" t="e">
        <f t="shared" ca="1" si="27"/>
        <v>#DIV/0!</v>
      </c>
      <c r="T312" s="265">
        <f t="shared" ca="1" si="27"/>
        <v>44</v>
      </c>
      <c r="U312" s="265" t="e">
        <f t="shared" ca="1" si="27"/>
        <v>#DIV/0!</v>
      </c>
      <c r="V312" s="265" t="e">
        <f t="shared" ca="1" si="27"/>
        <v>#DIV/0!</v>
      </c>
      <c r="W312" s="265" t="e">
        <f t="shared" ca="1" si="27"/>
        <v>#DIV/0!</v>
      </c>
      <c r="X312" s="265" t="e">
        <f t="shared" ca="1" si="27"/>
        <v>#DIV/0!</v>
      </c>
      <c r="Y312" s="265">
        <f t="shared" ca="1" si="27"/>
        <v>48</v>
      </c>
      <c r="Z312" s="11"/>
      <c r="AA312" s="11"/>
      <c r="AB312" s="11"/>
      <c r="AC312" s="34"/>
      <c r="AE312" s="344"/>
      <c r="AF312" s="344"/>
    </row>
    <row r="313" spans="1:32" x14ac:dyDescent="0.2">
      <c r="B313" s="265"/>
      <c r="D313" s="185"/>
      <c r="E313" s="194"/>
      <c r="F313" s="194"/>
      <c r="G313" s="194"/>
      <c r="H313" s="194"/>
      <c r="I313" s="194"/>
      <c r="J313" s="194"/>
      <c r="K313" s="194"/>
      <c r="L313" s="194"/>
      <c r="M313" s="194"/>
      <c r="N313" s="194"/>
      <c r="O313" s="194"/>
      <c r="R313" s="773"/>
      <c r="Z313" s="11"/>
      <c r="AA313" s="11"/>
      <c r="AB313" s="11"/>
      <c r="AC313" s="34"/>
      <c r="AE313" s="344"/>
      <c r="AF313" s="344"/>
    </row>
    <row r="314" spans="1:32" x14ac:dyDescent="0.2">
      <c r="R314" s="265">
        <f>AVERAGEIF(R296:R312,"&lt;&gt;#DIV/0!")</f>
        <v>46.906190118992889</v>
      </c>
      <c r="S314" s="265">
        <f t="shared" ref="S314:Y314" ca="1" si="28">AVERAGEIF(S296:S312,"&lt;&gt;#DIV/0!")</f>
        <v>46.863949280370043</v>
      </c>
      <c r="T314" s="265">
        <f t="shared" ca="1" si="28"/>
        <v>46.784611286546273</v>
      </c>
      <c r="U314" s="265">
        <f t="shared" ca="1" si="28"/>
        <v>47.118834939570235</v>
      </c>
      <c r="V314" s="265">
        <f t="shared" ca="1" si="28"/>
        <v>46.604317644161398</v>
      </c>
      <c r="W314" s="265">
        <f t="shared" ca="1" si="28"/>
        <v>47.119353054353056</v>
      </c>
      <c r="X314" s="265">
        <f t="shared" ca="1" si="28"/>
        <v>47.66087662337663</v>
      </c>
      <c r="Y314" s="265">
        <f t="shared" ca="1" si="28"/>
        <v>47.993182077438135</v>
      </c>
      <c r="Z314" s="11"/>
      <c r="AA314" s="11"/>
      <c r="AB314" s="11"/>
      <c r="AC314" s="34"/>
      <c r="AE314" s="344"/>
      <c r="AF314" s="344"/>
    </row>
    <row r="315" spans="1:32" ht="15" thickBot="1" x14ac:dyDescent="0.25">
      <c r="D315" s="309"/>
      <c r="E315" s="310"/>
      <c r="F315" s="310"/>
      <c r="G315" s="310"/>
      <c r="H315" s="310"/>
      <c r="I315" s="310"/>
      <c r="J315" s="310"/>
      <c r="K315" s="310"/>
      <c r="L315" s="311"/>
      <c r="M315" s="311"/>
      <c r="N315" s="311"/>
      <c r="O315" s="311"/>
      <c r="V315" s="525"/>
    </row>
    <row r="316" spans="1:32" x14ac:dyDescent="0.2">
      <c r="A316" s="1034"/>
      <c r="B316" s="1034"/>
      <c r="D316" s="309"/>
      <c r="E316" s="310"/>
      <c r="F316" s="310"/>
      <c r="G316" s="310"/>
      <c r="H316" s="310"/>
      <c r="I316" s="310"/>
      <c r="J316" s="310"/>
      <c r="K316" s="310"/>
      <c r="L316" s="311"/>
      <c r="M316" s="311"/>
      <c r="N316" s="311"/>
      <c r="O316" s="311"/>
      <c r="Q316" s="1007" t="s">
        <v>522</v>
      </c>
      <c r="R316" s="1008"/>
      <c r="S316" s="1008"/>
      <c r="T316" s="1008"/>
      <c r="U316" s="1008"/>
      <c r="V316" s="1008"/>
      <c r="W316" s="703"/>
      <c r="X316" s="703"/>
      <c r="Y316" s="703"/>
      <c r="Z316" s="704"/>
    </row>
    <row r="317" spans="1:32" ht="15" thickBot="1" x14ac:dyDescent="0.25">
      <c r="A317" s="773"/>
      <c r="D317" s="309"/>
      <c r="E317" s="310"/>
      <c r="F317" s="310"/>
      <c r="G317" s="310"/>
      <c r="H317" s="310"/>
      <c r="I317" s="310"/>
      <c r="J317" s="310"/>
      <c r="K317" s="310"/>
      <c r="L317" s="311"/>
      <c r="M317" s="311"/>
      <c r="N317" s="311"/>
      <c r="O317" s="311"/>
      <c r="Q317" s="691"/>
      <c r="R317" s="708" t="s">
        <v>53</v>
      </c>
      <c r="S317" s="708" t="s">
        <v>54</v>
      </c>
      <c r="T317" s="708" t="s">
        <v>523</v>
      </c>
      <c r="U317" s="708" t="s">
        <v>103</v>
      </c>
      <c r="V317" s="708" t="s">
        <v>104</v>
      </c>
      <c r="W317" s="708" t="s">
        <v>105</v>
      </c>
      <c r="X317" s="708" t="s">
        <v>1</v>
      </c>
      <c r="Y317" s="708" t="s">
        <v>69</v>
      </c>
      <c r="Z317" s="680" t="s">
        <v>524</v>
      </c>
      <c r="AB317" s="34"/>
      <c r="AD317" s="344"/>
    </row>
    <row r="318" spans="1:32" x14ac:dyDescent="0.2">
      <c r="A318" s="773"/>
      <c r="B318" s="269"/>
      <c r="D318" s="309"/>
      <c r="E318" s="310"/>
      <c r="F318" s="310"/>
      <c r="G318" s="310"/>
      <c r="H318" s="310"/>
      <c r="I318" s="310"/>
      <c r="J318" s="310"/>
      <c r="K318" s="310"/>
      <c r="L318" s="311"/>
      <c r="M318" s="311"/>
      <c r="N318" s="311"/>
      <c r="O318" s="311"/>
      <c r="Q318" s="685" t="s">
        <v>130</v>
      </c>
      <c r="R318" s="681">
        <f t="shared" ref="R318:T338" si="29">SUMIF($A$2:$A$287,"=" &amp; $Q318,Q$2:Q$287)</f>
        <v>0</v>
      </c>
      <c r="S318" s="681">
        <f t="shared" si="29"/>
        <v>0</v>
      </c>
      <c r="T318" s="681">
        <f t="shared" si="29"/>
        <v>0</v>
      </c>
      <c r="U318" s="681">
        <f t="shared" ref="U318:U338" si="30">SUMIF($A$2:$A$287,"=" &amp; Q318,$T$2:$T$287)</f>
        <v>0</v>
      </c>
      <c r="V318" s="681">
        <f t="shared" ref="V318:V338" si="31">SUMIF($A$2:$A$287,"=" &amp; Q318,$U$2:$U$287)</f>
        <v>0</v>
      </c>
      <c r="W318" s="681">
        <f t="shared" ref="W318:W338" si="32">SUMIF($A$2:$A$287,"=" &amp; Q318,$V$2:$V$287)</f>
        <v>0</v>
      </c>
      <c r="X318" s="682">
        <f t="shared" ref="X318:X338" si="33">SUM(U318:W318)</f>
        <v>0</v>
      </c>
      <c r="Y318" s="678">
        <f t="shared" ref="Y318:Y338" si="34">RANK(X318,$X$318:$X$338)</f>
        <v>17</v>
      </c>
      <c r="Z318" s="705">
        <f>SUM(U318:W318)-SUM(R318:T318)</f>
        <v>0</v>
      </c>
      <c r="AB318" s="34"/>
      <c r="AD318" s="344"/>
    </row>
    <row r="319" spans="1:32" x14ac:dyDescent="0.2">
      <c r="A319" s="773"/>
      <c r="B319" s="269"/>
      <c r="D319" s="309"/>
      <c r="E319" s="310"/>
      <c r="F319" s="310"/>
      <c r="G319" s="310"/>
      <c r="H319" s="310"/>
      <c r="I319" s="310"/>
      <c r="J319" s="310"/>
      <c r="K319" s="310"/>
      <c r="L319" s="311"/>
      <c r="M319" s="311"/>
      <c r="N319" s="311"/>
      <c r="O319" s="311"/>
      <c r="Q319" s="685" t="s">
        <v>29</v>
      </c>
      <c r="R319" s="681">
        <f t="shared" si="29"/>
        <v>32</v>
      </c>
      <c r="S319" s="681">
        <f t="shared" si="29"/>
        <v>34</v>
      </c>
      <c r="T319" s="681">
        <f t="shared" si="29"/>
        <v>36</v>
      </c>
      <c r="U319" s="681">
        <f t="shared" si="30"/>
        <v>70.56</v>
      </c>
      <c r="V319" s="681">
        <f t="shared" si="31"/>
        <v>52.5</v>
      </c>
      <c r="W319" s="681">
        <f t="shared" si="32"/>
        <v>43</v>
      </c>
      <c r="X319" s="682">
        <f t="shared" si="33"/>
        <v>166.06</v>
      </c>
      <c r="Y319" s="678">
        <f t="shared" si="34"/>
        <v>2</v>
      </c>
      <c r="Z319" s="705">
        <f t="shared" ref="Z319:Z338" si="35">SUM(U319:W319)-SUM(R319:T319)</f>
        <v>64.06</v>
      </c>
      <c r="AB319" s="34"/>
      <c r="AD319" s="344"/>
    </row>
    <row r="320" spans="1:32" x14ac:dyDescent="0.2">
      <c r="A320" s="773"/>
      <c r="B320" s="269"/>
      <c r="D320" s="309"/>
      <c r="E320" s="310"/>
      <c r="F320" s="310"/>
      <c r="G320" s="310"/>
      <c r="H320" s="310"/>
      <c r="I320" s="310"/>
      <c r="J320" s="310"/>
      <c r="K320" s="310"/>
      <c r="L320" s="311"/>
      <c r="M320" s="311"/>
      <c r="N320" s="311"/>
      <c r="O320" s="311"/>
      <c r="Q320" s="685" t="s">
        <v>511</v>
      </c>
      <c r="R320" s="681">
        <f t="shared" si="29"/>
        <v>26</v>
      </c>
      <c r="S320" s="681">
        <f t="shared" si="29"/>
        <v>26</v>
      </c>
      <c r="T320" s="681">
        <f t="shared" si="29"/>
        <v>30</v>
      </c>
      <c r="U320" s="681">
        <f t="shared" si="30"/>
        <v>16.630000000000003</v>
      </c>
      <c r="V320" s="681">
        <f t="shared" si="31"/>
        <v>2</v>
      </c>
      <c r="W320" s="681">
        <f t="shared" si="32"/>
        <v>28</v>
      </c>
      <c r="X320" s="682">
        <f t="shared" si="33"/>
        <v>46.63</v>
      </c>
      <c r="Y320" s="678">
        <f t="shared" si="34"/>
        <v>11</v>
      </c>
      <c r="Z320" s="705">
        <f t="shared" si="35"/>
        <v>-35.369999999999997</v>
      </c>
      <c r="AB320" s="34"/>
      <c r="AD320" s="344"/>
    </row>
    <row r="321" spans="1:30" x14ac:dyDescent="0.2">
      <c r="A321" s="773"/>
      <c r="B321" s="269"/>
      <c r="D321" s="309"/>
      <c r="E321" s="310"/>
      <c r="F321" s="310"/>
      <c r="G321" s="310"/>
      <c r="H321" s="310"/>
      <c r="I321" s="310"/>
      <c r="J321" s="310"/>
      <c r="K321" s="310"/>
      <c r="L321" s="311"/>
      <c r="M321" s="311"/>
      <c r="N321" s="311"/>
      <c r="O321" s="311"/>
      <c r="Q321" s="685" t="s">
        <v>57</v>
      </c>
      <c r="R321" s="681">
        <f t="shared" si="29"/>
        <v>6</v>
      </c>
      <c r="S321" s="681">
        <f t="shared" si="29"/>
        <v>7</v>
      </c>
      <c r="T321" s="681">
        <f t="shared" si="29"/>
        <v>6</v>
      </c>
      <c r="U321" s="681">
        <f t="shared" si="30"/>
        <v>20</v>
      </c>
      <c r="V321" s="681">
        <f t="shared" si="31"/>
        <v>24</v>
      </c>
      <c r="W321" s="681">
        <f t="shared" si="32"/>
        <v>0</v>
      </c>
      <c r="X321" s="682">
        <f t="shared" si="33"/>
        <v>44</v>
      </c>
      <c r="Y321" s="678">
        <f t="shared" si="34"/>
        <v>12</v>
      </c>
      <c r="Z321" s="705">
        <f t="shared" si="35"/>
        <v>25</v>
      </c>
      <c r="AB321" s="34"/>
      <c r="AD321" s="344"/>
    </row>
    <row r="322" spans="1:30" x14ac:dyDescent="0.2">
      <c r="A322" s="773"/>
      <c r="B322" s="269"/>
      <c r="D322" s="309"/>
      <c r="E322" s="310"/>
      <c r="F322" s="310"/>
      <c r="G322" s="310"/>
      <c r="H322" s="310"/>
      <c r="I322" s="310"/>
      <c r="J322" s="310"/>
      <c r="K322" s="310"/>
      <c r="L322" s="311"/>
      <c r="M322" s="311"/>
      <c r="N322" s="311"/>
      <c r="O322" s="311"/>
      <c r="Q322" s="685" t="s">
        <v>129</v>
      </c>
      <c r="R322" s="681">
        <f t="shared" si="29"/>
        <v>34</v>
      </c>
      <c r="S322" s="681">
        <f t="shared" si="29"/>
        <v>34</v>
      </c>
      <c r="T322" s="681">
        <f t="shared" si="29"/>
        <v>38</v>
      </c>
      <c r="U322" s="681">
        <f t="shared" si="30"/>
        <v>28.32</v>
      </c>
      <c r="V322" s="681">
        <f t="shared" si="31"/>
        <v>2</v>
      </c>
      <c r="W322" s="681">
        <f t="shared" si="32"/>
        <v>10</v>
      </c>
      <c r="X322" s="682">
        <f t="shared" si="33"/>
        <v>40.32</v>
      </c>
      <c r="Y322" s="678">
        <f t="shared" si="34"/>
        <v>13</v>
      </c>
      <c r="Z322" s="705">
        <f t="shared" si="35"/>
        <v>-65.680000000000007</v>
      </c>
      <c r="AB322" s="34"/>
      <c r="AD322" s="344"/>
    </row>
    <row r="323" spans="1:30" x14ac:dyDescent="0.2">
      <c r="A323" s="773"/>
      <c r="B323" s="269"/>
      <c r="D323" s="309"/>
      <c r="E323" s="310"/>
      <c r="F323" s="310"/>
      <c r="G323" s="310"/>
      <c r="H323" s="310"/>
      <c r="I323" s="310"/>
      <c r="J323" s="310"/>
      <c r="K323" s="310"/>
      <c r="L323" s="311"/>
      <c r="M323" s="311"/>
      <c r="N323" s="311"/>
      <c r="O323" s="311"/>
      <c r="Q323" s="685" t="s">
        <v>34</v>
      </c>
      <c r="R323" s="681">
        <f t="shared" si="29"/>
        <v>34</v>
      </c>
      <c r="S323" s="681">
        <f t="shared" si="29"/>
        <v>34</v>
      </c>
      <c r="T323" s="681">
        <f t="shared" si="29"/>
        <v>38</v>
      </c>
      <c r="U323" s="681">
        <f t="shared" si="30"/>
        <v>4.5</v>
      </c>
      <c r="V323" s="681">
        <f t="shared" si="31"/>
        <v>13</v>
      </c>
      <c r="W323" s="681">
        <f t="shared" si="32"/>
        <v>51</v>
      </c>
      <c r="X323" s="682">
        <f t="shared" si="33"/>
        <v>68.5</v>
      </c>
      <c r="Y323" s="678">
        <f t="shared" si="34"/>
        <v>7</v>
      </c>
      <c r="Z323" s="705">
        <f t="shared" si="35"/>
        <v>-37.5</v>
      </c>
      <c r="AB323" s="34"/>
      <c r="AD323" s="344"/>
    </row>
    <row r="324" spans="1:30" x14ac:dyDescent="0.2">
      <c r="A324" s="773"/>
      <c r="B324" s="269"/>
      <c r="D324" s="309"/>
      <c r="E324" s="310"/>
      <c r="F324" s="310"/>
      <c r="G324" s="310"/>
      <c r="H324" s="310"/>
      <c r="I324" s="310"/>
      <c r="J324" s="310"/>
      <c r="K324" s="310"/>
      <c r="L324" s="311"/>
      <c r="M324" s="311"/>
      <c r="N324" s="311"/>
      <c r="O324" s="311"/>
      <c r="Q324" s="685" t="s">
        <v>507</v>
      </c>
      <c r="R324" s="681">
        <f t="shared" si="29"/>
        <v>16</v>
      </c>
      <c r="S324" s="681">
        <f t="shared" si="29"/>
        <v>16</v>
      </c>
      <c r="T324" s="681">
        <f t="shared" si="29"/>
        <v>16</v>
      </c>
      <c r="U324" s="681">
        <f t="shared" si="30"/>
        <v>0</v>
      </c>
      <c r="V324" s="681">
        <f t="shared" si="31"/>
        <v>12</v>
      </c>
      <c r="W324" s="681">
        <f t="shared" si="32"/>
        <v>14</v>
      </c>
      <c r="X324" s="682">
        <f t="shared" si="33"/>
        <v>26</v>
      </c>
      <c r="Y324" s="678">
        <f t="shared" si="34"/>
        <v>16</v>
      </c>
      <c r="Z324" s="705">
        <f t="shared" si="35"/>
        <v>-22</v>
      </c>
      <c r="AB324" s="34"/>
      <c r="AD324" s="344"/>
    </row>
    <row r="325" spans="1:30" x14ac:dyDescent="0.2">
      <c r="A325" s="773"/>
      <c r="B325" s="269"/>
      <c r="D325" s="309"/>
      <c r="E325" s="310"/>
      <c r="F325" s="310"/>
      <c r="G325" s="310"/>
      <c r="H325" s="310"/>
      <c r="I325" s="310"/>
      <c r="J325" s="310"/>
      <c r="K325" s="310"/>
      <c r="L325" s="311"/>
      <c r="M325" s="311"/>
      <c r="N325" s="311"/>
      <c r="O325" s="311"/>
      <c r="Q325" s="685" t="s">
        <v>47</v>
      </c>
      <c r="R325" s="681">
        <f t="shared" si="29"/>
        <v>26</v>
      </c>
      <c r="S325" s="681">
        <f t="shared" si="29"/>
        <v>26</v>
      </c>
      <c r="T325" s="681">
        <f t="shared" si="29"/>
        <v>26</v>
      </c>
      <c r="U325" s="681">
        <f t="shared" si="30"/>
        <v>33.700000000000003</v>
      </c>
      <c r="V325" s="681">
        <f t="shared" si="31"/>
        <v>15</v>
      </c>
      <c r="W325" s="681">
        <f t="shared" si="32"/>
        <v>40</v>
      </c>
      <c r="X325" s="682">
        <f t="shared" si="33"/>
        <v>88.7</v>
      </c>
      <c r="Y325" s="678">
        <f t="shared" si="34"/>
        <v>5</v>
      </c>
      <c r="Z325" s="705">
        <f t="shared" si="35"/>
        <v>10.700000000000003</v>
      </c>
      <c r="AB325" s="34"/>
      <c r="AD325" s="344"/>
    </row>
    <row r="326" spans="1:30" x14ac:dyDescent="0.2">
      <c r="A326" s="773"/>
      <c r="B326" s="269"/>
      <c r="Q326" s="685" t="s">
        <v>131</v>
      </c>
      <c r="R326" s="681">
        <f t="shared" si="29"/>
        <v>28</v>
      </c>
      <c r="S326" s="681">
        <f t="shared" si="29"/>
        <v>26</v>
      </c>
      <c r="T326" s="681">
        <f t="shared" si="29"/>
        <v>30</v>
      </c>
      <c r="U326" s="681">
        <f t="shared" si="30"/>
        <v>30.5</v>
      </c>
      <c r="V326" s="681">
        <f t="shared" si="31"/>
        <v>39</v>
      </c>
      <c r="W326" s="681">
        <f t="shared" si="32"/>
        <v>41</v>
      </c>
      <c r="X326" s="682">
        <f t="shared" si="33"/>
        <v>110.5</v>
      </c>
      <c r="Y326" s="678">
        <f t="shared" si="34"/>
        <v>3</v>
      </c>
      <c r="Z326" s="705">
        <f t="shared" si="35"/>
        <v>26.5</v>
      </c>
      <c r="AB326" s="34"/>
      <c r="AD326" s="344"/>
    </row>
    <row r="327" spans="1:30" x14ac:dyDescent="0.2">
      <c r="A327" s="773"/>
      <c r="B327" s="269"/>
      <c r="Q327" s="685" t="s">
        <v>49</v>
      </c>
      <c r="R327" s="681">
        <f t="shared" si="29"/>
        <v>6</v>
      </c>
      <c r="S327" s="681">
        <f t="shared" si="29"/>
        <v>4</v>
      </c>
      <c r="T327" s="681">
        <f t="shared" si="29"/>
        <v>4</v>
      </c>
      <c r="U327" s="681">
        <f t="shared" si="30"/>
        <v>0</v>
      </c>
      <c r="V327" s="681">
        <f t="shared" si="31"/>
        <v>41</v>
      </c>
      <c r="W327" s="681">
        <f t="shared" si="32"/>
        <v>13</v>
      </c>
      <c r="X327" s="682">
        <f t="shared" ref="X327" si="36">SUM(U327:W327)</f>
        <v>54</v>
      </c>
      <c r="Y327" s="678">
        <f t="shared" si="34"/>
        <v>9</v>
      </c>
      <c r="Z327" s="705">
        <f t="shared" ref="Z327" si="37">SUM(U327:W327)-SUM(R327:T327)</f>
        <v>40</v>
      </c>
      <c r="AB327" s="34"/>
      <c r="AD327" s="344"/>
    </row>
    <row r="328" spans="1:30" x14ac:dyDescent="0.2">
      <c r="A328" s="773"/>
      <c r="B328" s="269"/>
      <c r="Q328" s="685" t="s">
        <v>37</v>
      </c>
      <c r="R328" s="681">
        <f t="shared" si="29"/>
        <v>19</v>
      </c>
      <c r="S328" s="681">
        <f t="shared" si="29"/>
        <v>18</v>
      </c>
      <c r="T328" s="681">
        <f t="shared" si="29"/>
        <v>18</v>
      </c>
      <c r="U328" s="681">
        <f t="shared" si="30"/>
        <v>35.53</v>
      </c>
      <c r="V328" s="681">
        <f t="shared" si="31"/>
        <v>23</v>
      </c>
      <c r="W328" s="681">
        <f t="shared" si="32"/>
        <v>26</v>
      </c>
      <c r="X328" s="682">
        <f t="shared" si="33"/>
        <v>84.53</v>
      </c>
      <c r="Y328" s="678">
        <f t="shared" si="34"/>
        <v>6</v>
      </c>
      <c r="Z328" s="705">
        <f t="shared" si="35"/>
        <v>29.53</v>
      </c>
      <c r="AB328" s="34"/>
      <c r="AD328" s="344"/>
    </row>
    <row r="329" spans="1:30" x14ac:dyDescent="0.2">
      <c r="A329" s="773"/>
      <c r="B329" s="269"/>
      <c r="Q329" s="685" t="s">
        <v>38</v>
      </c>
      <c r="R329" s="681">
        <f t="shared" si="29"/>
        <v>10</v>
      </c>
      <c r="S329" s="681">
        <f t="shared" si="29"/>
        <v>10</v>
      </c>
      <c r="T329" s="681">
        <f t="shared" si="29"/>
        <v>12</v>
      </c>
      <c r="U329" s="681">
        <f t="shared" si="30"/>
        <v>0</v>
      </c>
      <c r="V329" s="681">
        <f t="shared" si="31"/>
        <v>26</v>
      </c>
      <c r="W329" s="681">
        <f t="shared" si="32"/>
        <v>9</v>
      </c>
      <c r="X329" s="682">
        <f t="shared" si="33"/>
        <v>35</v>
      </c>
      <c r="Y329" s="678">
        <f t="shared" si="34"/>
        <v>14</v>
      </c>
      <c r="Z329" s="705">
        <f t="shared" si="35"/>
        <v>3</v>
      </c>
      <c r="AB329" s="34"/>
      <c r="AD329" s="344"/>
    </row>
    <row r="330" spans="1:30" x14ac:dyDescent="0.2">
      <c r="Q330" s="685" t="s">
        <v>39</v>
      </c>
      <c r="R330" s="681">
        <f t="shared" si="29"/>
        <v>34</v>
      </c>
      <c r="S330" s="681">
        <f t="shared" si="29"/>
        <v>34</v>
      </c>
      <c r="T330" s="681">
        <f t="shared" si="29"/>
        <v>38</v>
      </c>
      <c r="U330" s="681">
        <f t="shared" si="30"/>
        <v>46.83</v>
      </c>
      <c r="V330" s="681">
        <f t="shared" si="31"/>
        <v>2</v>
      </c>
      <c r="W330" s="681">
        <f t="shared" si="32"/>
        <v>15</v>
      </c>
      <c r="X330" s="682">
        <f t="shared" si="33"/>
        <v>63.83</v>
      </c>
      <c r="Y330" s="678">
        <f t="shared" si="34"/>
        <v>8</v>
      </c>
      <c r="Z330" s="705">
        <f t="shared" si="35"/>
        <v>-42.17</v>
      </c>
      <c r="AB330" s="34"/>
      <c r="AD330" s="344"/>
    </row>
    <row r="331" spans="1:30" x14ac:dyDescent="0.2">
      <c r="Q331" s="685" t="s">
        <v>40</v>
      </c>
      <c r="R331" s="681">
        <f t="shared" si="29"/>
        <v>30</v>
      </c>
      <c r="S331" s="681">
        <f t="shared" si="29"/>
        <v>32</v>
      </c>
      <c r="T331" s="681">
        <f t="shared" si="29"/>
        <v>34</v>
      </c>
      <c r="U331" s="681">
        <f t="shared" si="30"/>
        <v>38.06</v>
      </c>
      <c r="V331" s="681">
        <f t="shared" si="31"/>
        <v>113</v>
      </c>
      <c r="W331" s="681">
        <f t="shared" si="32"/>
        <v>24</v>
      </c>
      <c r="X331" s="682">
        <f t="shared" si="33"/>
        <v>175.06</v>
      </c>
      <c r="Y331" s="678">
        <f t="shared" si="34"/>
        <v>1</v>
      </c>
      <c r="Z331" s="705">
        <f t="shared" si="35"/>
        <v>79.06</v>
      </c>
      <c r="AB331" s="34"/>
      <c r="AD331" s="344"/>
    </row>
    <row r="332" spans="1:30" x14ac:dyDescent="0.2">
      <c r="Q332" s="685" t="s">
        <v>41</v>
      </c>
      <c r="R332" s="681">
        <f t="shared" si="29"/>
        <v>26</v>
      </c>
      <c r="S332" s="681">
        <f t="shared" si="29"/>
        <v>28</v>
      </c>
      <c r="T332" s="681">
        <f t="shared" si="29"/>
        <v>30</v>
      </c>
      <c r="U332" s="681">
        <f t="shared" si="30"/>
        <v>17.329999999999998</v>
      </c>
      <c r="V332" s="681">
        <f t="shared" si="31"/>
        <v>49</v>
      </c>
      <c r="W332" s="681">
        <f t="shared" si="32"/>
        <v>32</v>
      </c>
      <c r="X332" s="682">
        <f t="shared" si="33"/>
        <v>98.33</v>
      </c>
      <c r="Y332" s="678">
        <f t="shared" si="34"/>
        <v>4</v>
      </c>
      <c r="Z332" s="705">
        <f t="shared" si="35"/>
        <v>14.329999999999998</v>
      </c>
      <c r="AB332" s="34"/>
      <c r="AD332" s="344"/>
    </row>
    <row r="333" spans="1:30" x14ac:dyDescent="0.2">
      <c r="Q333" s="685" t="s">
        <v>521</v>
      </c>
      <c r="R333" s="681">
        <f t="shared" si="29"/>
        <v>30</v>
      </c>
      <c r="S333" s="681">
        <f t="shared" si="29"/>
        <v>31</v>
      </c>
      <c r="T333" s="681">
        <f t="shared" si="29"/>
        <v>34</v>
      </c>
      <c r="U333" s="681">
        <f t="shared" si="30"/>
        <v>0</v>
      </c>
      <c r="V333" s="681">
        <f t="shared" si="31"/>
        <v>2</v>
      </c>
      <c r="W333" s="681">
        <f t="shared" si="32"/>
        <v>52</v>
      </c>
      <c r="X333" s="682">
        <f t="shared" si="33"/>
        <v>54</v>
      </c>
      <c r="Y333" s="678">
        <f t="shared" si="34"/>
        <v>9</v>
      </c>
      <c r="Z333" s="705">
        <f t="shared" si="35"/>
        <v>-41</v>
      </c>
      <c r="AB333" s="34"/>
      <c r="AD333" s="344"/>
    </row>
    <row r="334" spans="1:30" x14ac:dyDescent="0.2">
      <c r="Q334" s="686" t="s">
        <v>28</v>
      </c>
      <c r="R334" s="681">
        <f t="shared" si="29"/>
        <v>0</v>
      </c>
      <c r="S334" s="681">
        <f t="shared" si="29"/>
        <v>0</v>
      </c>
      <c r="T334" s="681">
        <f t="shared" si="29"/>
        <v>0</v>
      </c>
      <c r="U334" s="681">
        <f t="shared" si="30"/>
        <v>0</v>
      </c>
      <c r="V334" s="681">
        <f t="shared" si="31"/>
        <v>0</v>
      </c>
      <c r="W334" s="681">
        <f t="shared" si="32"/>
        <v>0</v>
      </c>
      <c r="X334" s="682">
        <f t="shared" si="33"/>
        <v>0</v>
      </c>
      <c r="Y334" s="678">
        <f t="shared" si="34"/>
        <v>17</v>
      </c>
      <c r="Z334" s="705">
        <f t="shared" si="35"/>
        <v>0</v>
      </c>
      <c r="AB334" s="34"/>
      <c r="AD334" s="344"/>
    </row>
    <row r="335" spans="1:30" x14ac:dyDescent="0.2">
      <c r="Q335" s="686" t="s">
        <v>503</v>
      </c>
      <c r="R335" s="681">
        <f t="shared" si="29"/>
        <v>0</v>
      </c>
      <c r="S335" s="681">
        <f t="shared" si="29"/>
        <v>0</v>
      </c>
      <c r="T335" s="681">
        <f t="shared" si="29"/>
        <v>0</v>
      </c>
      <c r="U335" s="681">
        <f t="shared" si="30"/>
        <v>0</v>
      </c>
      <c r="V335" s="681">
        <f t="shared" si="31"/>
        <v>0</v>
      </c>
      <c r="W335" s="681">
        <f t="shared" si="32"/>
        <v>0</v>
      </c>
      <c r="X335" s="682">
        <f t="shared" si="33"/>
        <v>0</v>
      </c>
      <c r="Y335" s="678">
        <f t="shared" si="34"/>
        <v>17</v>
      </c>
      <c r="Z335" s="705">
        <f t="shared" si="35"/>
        <v>0</v>
      </c>
      <c r="AB335" s="34"/>
      <c r="AD335" s="344"/>
    </row>
    <row r="336" spans="1:30" x14ac:dyDescent="0.2">
      <c r="Q336" s="686" t="s">
        <v>30</v>
      </c>
      <c r="R336" s="681">
        <f t="shared" si="29"/>
        <v>0</v>
      </c>
      <c r="S336" s="681">
        <f t="shared" si="29"/>
        <v>0</v>
      </c>
      <c r="T336" s="681">
        <f t="shared" si="29"/>
        <v>0</v>
      </c>
      <c r="U336" s="681">
        <f t="shared" si="30"/>
        <v>0</v>
      </c>
      <c r="V336" s="681">
        <f t="shared" si="31"/>
        <v>0</v>
      </c>
      <c r="W336" s="681">
        <f t="shared" si="32"/>
        <v>0</v>
      </c>
      <c r="X336" s="682">
        <f t="shared" si="33"/>
        <v>0</v>
      </c>
      <c r="Y336" s="678">
        <f t="shared" si="34"/>
        <v>17</v>
      </c>
      <c r="Z336" s="705">
        <f t="shared" si="35"/>
        <v>0</v>
      </c>
      <c r="AB336" s="34"/>
      <c r="AD336" s="344"/>
    </row>
    <row r="337" spans="17:32" x14ac:dyDescent="0.2">
      <c r="Q337" s="687" t="s">
        <v>512</v>
      </c>
      <c r="R337" s="681">
        <f t="shared" si="29"/>
        <v>26</v>
      </c>
      <c r="S337" s="681">
        <f t="shared" si="29"/>
        <v>25</v>
      </c>
      <c r="T337" s="681">
        <f t="shared" si="29"/>
        <v>24</v>
      </c>
      <c r="U337" s="681">
        <f t="shared" si="30"/>
        <v>6</v>
      </c>
      <c r="V337" s="681">
        <f t="shared" si="31"/>
        <v>13</v>
      </c>
      <c r="W337" s="681">
        <f t="shared" si="32"/>
        <v>10</v>
      </c>
      <c r="X337" s="682">
        <f t="shared" si="33"/>
        <v>29</v>
      </c>
      <c r="Y337" s="678">
        <f t="shared" si="34"/>
        <v>15</v>
      </c>
      <c r="Z337" s="705">
        <f t="shared" si="35"/>
        <v>-46</v>
      </c>
      <c r="AA337" s="11"/>
      <c r="AB337" s="11"/>
      <c r="AC337" s="34"/>
      <c r="AE337" s="344"/>
      <c r="AF337" s="344"/>
    </row>
    <row r="338" spans="17:32" ht="15" thickBot="1" x14ac:dyDescent="0.25">
      <c r="Q338" s="688" t="s">
        <v>35</v>
      </c>
      <c r="R338" s="683">
        <f t="shared" si="29"/>
        <v>0</v>
      </c>
      <c r="S338" s="683">
        <f t="shared" si="29"/>
        <v>0</v>
      </c>
      <c r="T338" s="683">
        <f t="shared" si="29"/>
        <v>0</v>
      </c>
      <c r="U338" s="683">
        <f t="shared" si="30"/>
        <v>0</v>
      </c>
      <c r="V338" s="683">
        <f t="shared" si="31"/>
        <v>0</v>
      </c>
      <c r="W338" s="683">
        <f t="shared" si="32"/>
        <v>0</v>
      </c>
      <c r="X338" s="684">
        <f t="shared" si="33"/>
        <v>0</v>
      </c>
      <c r="Y338" s="706">
        <f t="shared" si="34"/>
        <v>17</v>
      </c>
      <c r="Z338" s="707">
        <f t="shared" si="35"/>
        <v>0</v>
      </c>
    </row>
    <row r="339" spans="17:32" ht="15" thickBot="1" x14ac:dyDescent="0.25"/>
    <row r="340" spans="17:32" ht="15" thickBot="1" x14ac:dyDescent="0.25">
      <c r="Q340" s="1013" t="s">
        <v>525</v>
      </c>
      <c r="R340" s="1014"/>
      <c r="S340" s="1014"/>
      <c r="T340" s="1014"/>
      <c r="U340" s="1014"/>
      <c r="V340" s="1014"/>
      <c r="W340" s="1014"/>
      <c r="X340" s="1014"/>
      <c r="Y340" s="1015"/>
    </row>
    <row r="341" spans="17:32" x14ac:dyDescent="0.2">
      <c r="Q341" s="1047" t="s">
        <v>507</v>
      </c>
      <c r="R341" s="1048"/>
      <c r="S341" s="694" t="s">
        <v>526</v>
      </c>
      <c r="T341" s="695">
        <v>39</v>
      </c>
      <c r="U341" s="692" t="s">
        <v>527</v>
      </c>
      <c r="V341" s="677">
        <v>50</v>
      </c>
      <c r="W341" s="678"/>
      <c r="X341" s="678"/>
      <c r="Y341" s="679"/>
    </row>
    <row r="342" spans="17:32" x14ac:dyDescent="0.2">
      <c r="Q342" s="480" t="s">
        <v>17</v>
      </c>
      <c r="R342" s="336">
        <v>2017</v>
      </c>
      <c r="S342" s="336">
        <v>2016</v>
      </c>
      <c r="T342" s="696">
        <v>2015</v>
      </c>
      <c r="U342" s="336">
        <v>2014</v>
      </c>
      <c r="V342" s="696">
        <v>2013</v>
      </c>
      <c r="W342" s="336">
        <v>2012</v>
      </c>
      <c r="X342" s="696">
        <v>2011</v>
      </c>
      <c r="Y342" s="479">
        <v>2010</v>
      </c>
    </row>
    <row r="343" spans="17:32" x14ac:dyDescent="0.2">
      <c r="Q343" s="698">
        <v>1</v>
      </c>
      <c r="R343" s="693">
        <f t="shared" ref="R343:R359" si="38">SUMIF($D:$D,"=" &amp; $Q$341 &amp; Q343,$O:$O)</f>
        <v>52</v>
      </c>
      <c r="S343" s="693">
        <f t="shared" ref="S343:Y358" ca="1" si="39">SUMIF(INDIRECT("'RawData(" &amp; S$342 &amp; ")'!$D:$D"),"=" &amp; $Q$341 &amp; $Q343,INDIRECT("'RawData(" &amp; S$342 &amp; ")'!$O:$O"))</f>
        <v>56</v>
      </c>
      <c r="T343" s="689">
        <f t="shared" ca="1" si="39"/>
        <v>0</v>
      </c>
      <c r="U343" s="693">
        <f t="shared" ca="1" si="39"/>
        <v>0</v>
      </c>
      <c r="V343" s="689">
        <f t="shared" ca="1" si="39"/>
        <v>0</v>
      </c>
      <c r="W343" s="693">
        <f t="shared" ca="1" si="39"/>
        <v>0</v>
      </c>
      <c r="X343" s="689">
        <f t="shared" ca="1" si="39"/>
        <v>0</v>
      </c>
      <c r="Y343" s="699">
        <f t="shared" ca="1" si="39"/>
        <v>0</v>
      </c>
    </row>
    <row r="344" spans="17:32" x14ac:dyDescent="0.2">
      <c r="Q344" s="698">
        <v>2</v>
      </c>
      <c r="R344" s="693">
        <f t="shared" si="38"/>
        <v>50</v>
      </c>
      <c r="S344" s="693">
        <f t="shared" ca="1" si="39"/>
        <v>49</v>
      </c>
      <c r="T344" s="689">
        <f t="shared" ca="1" si="39"/>
        <v>0</v>
      </c>
      <c r="U344" s="693">
        <f t="shared" ca="1" si="39"/>
        <v>0</v>
      </c>
      <c r="V344" s="689">
        <f t="shared" ca="1" si="39"/>
        <v>0</v>
      </c>
      <c r="W344" s="693">
        <f t="shared" ca="1" si="39"/>
        <v>0</v>
      </c>
      <c r="X344" s="689">
        <f t="shared" ca="1" si="39"/>
        <v>0</v>
      </c>
      <c r="Y344" s="699">
        <f t="shared" ca="1" si="39"/>
        <v>0</v>
      </c>
    </row>
    <row r="345" spans="17:32" x14ac:dyDescent="0.2">
      <c r="Q345" s="698">
        <v>3</v>
      </c>
      <c r="R345" s="693">
        <f t="shared" si="38"/>
        <v>47</v>
      </c>
      <c r="S345" s="693">
        <f t="shared" ca="1" si="39"/>
        <v>43</v>
      </c>
      <c r="T345" s="689">
        <f t="shared" ca="1" si="39"/>
        <v>0</v>
      </c>
      <c r="U345" s="693">
        <f t="shared" ca="1" si="39"/>
        <v>0</v>
      </c>
      <c r="V345" s="689">
        <f t="shared" ca="1" si="39"/>
        <v>0</v>
      </c>
      <c r="W345" s="693">
        <f t="shared" ca="1" si="39"/>
        <v>0</v>
      </c>
      <c r="X345" s="689">
        <f t="shared" ca="1" si="39"/>
        <v>0</v>
      </c>
      <c r="Y345" s="699">
        <f t="shared" ca="1" si="39"/>
        <v>0</v>
      </c>
    </row>
    <row r="346" spans="17:32" x14ac:dyDescent="0.2">
      <c r="Q346" s="698">
        <v>4</v>
      </c>
      <c r="R346" s="693">
        <f t="shared" si="38"/>
        <v>59</v>
      </c>
      <c r="S346" s="693">
        <f t="shared" ca="1" si="39"/>
        <v>49</v>
      </c>
      <c r="T346" s="689">
        <f t="shared" ca="1" si="39"/>
        <v>0</v>
      </c>
      <c r="U346" s="693">
        <f t="shared" ca="1" si="39"/>
        <v>0</v>
      </c>
      <c r="V346" s="689">
        <f t="shared" ca="1" si="39"/>
        <v>0</v>
      </c>
      <c r="W346" s="693">
        <f t="shared" ca="1" si="39"/>
        <v>0</v>
      </c>
      <c r="X346" s="689">
        <f t="shared" ca="1" si="39"/>
        <v>0</v>
      </c>
      <c r="Y346" s="699">
        <f t="shared" ca="1" si="39"/>
        <v>0</v>
      </c>
    </row>
    <row r="347" spans="17:32" x14ac:dyDescent="0.2">
      <c r="Q347" s="698">
        <v>5</v>
      </c>
      <c r="R347" s="693">
        <f t="shared" si="38"/>
        <v>52</v>
      </c>
      <c r="S347" s="693">
        <f t="shared" ca="1" si="39"/>
        <v>54</v>
      </c>
      <c r="T347" s="689">
        <f t="shared" ca="1" si="39"/>
        <v>0</v>
      </c>
      <c r="U347" s="693">
        <f t="shared" ca="1" si="39"/>
        <v>0</v>
      </c>
      <c r="V347" s="689">
        <f t="shared" ca="1" si="39"/>
        <v>0</v>
      </c>
      <c r="W347" s="693">
        <f t="shared" ca="1" si="39"/>
        <v>0</v>
      </c>
      <c r="X347" s="689">
        <f t="shared" ca="1" si="39"/>
        <v>0</v>
      </c>
      <c r="Y347" s="699">
        <f t="shared" ca="1" si="39"/>
        <v>0</v>
      </c>
    </row>
    <row r="348" spans="17:32" x14ac:dyDescent="0.2">
      <c r="Q348" s="698">
        <v>6</v>
      </c>
      <c r="R348" s="693">
        <f t="shared" si="38"/>
        <v>47</v>
      </c>
      <c r="S348" s="693">
        <f t="shared" ca="1" si="39"/>
        <v>56</v>
      </c>
      <c r="T348" s="689">
        <f t="shared" ca="1" si="39"/>
        <v>0</v>
      </c>
      <c r="U348" s="693">
        <f t="shared" ca="1" si="39"/>
        <v>0</v>
      </c>
      <c r="V348" s="689">
        <f t="shared" ca="1" si="39"/>
        <v>0</v>
      </c>
      <c r="W348" s="693">
        <f t="shared" ca="1" si="39"/>
        <v>0</v>
      </c>
      <c r="X348" s="689">
        <f t="shared" ca="1" si="39"/>
        <v>0</v>
      </c>
      <c r="Y348" s="699">
        <f t="shared" ca="1" si="39"/>
        <v>0</v>
      </c>
    </row>
    <row r="349" spans="17:32" x14ac:dyDescent="0.2">
      <c r="Q349" s="698">
        <v>7</v>
      </c>
      <c r="R349" s="693">
        <f t="shared" si="38"/>
        <v>46</v>
      </c>
      <c r="S349" s="693">
        <f t="shared" ca="1" si="39"/>
        <v>0</v>
      </c>
      <c r="T349" s="689">
        <f t="shared" ca="1" si="39"/>
        <v>0</v>
      </c>
      <c r="U349" s="693">
        <f t="shared" ca="1" si="39"/>
        <v>0</v>
      </c>
      <c r="V349" s="689">
        <f t="shared" ca="1" si="39"/>
        <v>0</v>
      </c>
      <c r="W349" s="693">
        <f t="shared" ca="1" si="39"/>
        <v>0</v>
      </c>
      <c r="X349" s="689">
        <f t="shared" ca="1" si="39"/>
        <v>0</v>
      </c>
      <c r="Y349" s="699">
        <f t="shared" ca="1" si="39"/>
        <v>0</v>
      </c>
    </row>
    <row r="350" spans="17:32" x14ac:dyDescent="0.2">
      <c r="Q350" s="698">
        <v>8</v>
      </c>
      <c r="R350" s="693">
        <f t="shared" si="38"/>
        <v>54</v>
      </c>
      <c r="S350" s="693">
        <f t="shared" ca="1" si="39"/>
        <v>49</v>
      </c>
      <c r="T350" s="689">
        <f t="shared" ca="1" si="39"/>
        <v>53</v>
      </c>
      <c r="U350" s="693">
        <f t="shared" ca="1" si="39"/>
        <v>0</v>
      </c>
      <c r="V350" s="689">
        <f t="shared" ca="1" si="39"/>
        <v>0</v>
      </c>
      <c r="W350" s="693">
        <f t="shared" ca="1" si="39"/>
        <v>0</v>
      </c>
      <c r="X350" s="689">
        <f t="shared" ca="1" si="39"/>
        <v>0</v>
      </c>
      <c r="Y350" s="699">
        <f t="shared" ca="1" si="39"/>
        <v>0</v>
      </c>
    </row>
    <row r="351" spans="17:32" x14ac:dyDescent="0.2">
      <c r="Q351" s="698">
        <v>9</v>
      </c>
      <c r="R351" s="693">
        <f t="shared" si="38"/>
        <v>0</v>
      </c>
      <c r="S351" s="693">
        <f t="shared" ca="1" si="39"/>
        <v>50</v>
      </c>
      <c r="T351" s="689">
        <f t="shared" ca="1" si="39"/>
        <v>0</v>
      </c>
      <c r="U351" s="693">
        <f t="shared" ca="1" si="39"/>
        <v>0</v>
      </c>
      <c r="V351" s="689">
        <f t="shared" ca="1" si="39"/>
        <v>0</v>
      </c>
      <c r="W351" s="693">
        <f t="shared" ca="1" si="39"/>
        <v>0</v>
      </c>
      <c r="X351" s="689">
        <f t="shared" ca="1" si="39"/>
        <v>0</v>
      </c>
      <c r="Y351" s="699">
        <f t="shared" ca="1" si="39"/>
        <v>0</v>
      </c>
    </row>
    <row r="352" spans="17:32" x14ac:dyDescent="0.2">
      <c r="Q352" s="698">
        <v>10</v>
      </c>
      <c r="R352" s="693">
        <f t="shared" si="38"/>
        <v>0</v>
      </c>
      <c r="S352" s="693">
        <f t="shared" ca="1" si="39"/>
        <v>0</v>
      </c>
      <c r="T352" s="689">
        <f t="shared" ca="1" si="39"/>
        <v>0</v>
      </c>
      <c r="U352" s="693">
        <f t="shared" ca="1" si="39"/>
        <v>0</v>
      </c>
      <c r="V352" s="689">
        <f t="shared" ca="1" si="39"/>
        <v>0</v>
      </c>
      <c r="W352" s="693">
        <f t="shared" ca="1" si="39"/>
        <v>0</v>
      </c>
      <c r="X352" s="689">
        <f t="shared" ca="1" si="39"/>
        <v>0</v>
      </c>
      <c r="Y352" s="699">
        <f t="shared" ca="1" si="39"/>
        <v>0</v>
      </c>
    </row>
    <row r="353" spans="4:25" x14ac:dyDescent="0.2">
      <c r="Q353" s="698">
        <v>11</v>
      </c>
      <c r="R353" s="693">
        <f t="shared" si="38"/>
        <v>0</v>
      </c>
      <c r="S353" s="693">
        <f t="shared" ca="1" si="39"/>
        <v>0</v>
      </c>
      <c r="T353" s="689">
        <f t="shared" ca="1" si="39"/>
        <v>0</v>
      </c>
      <c r="U353" s="693">
        <f t="shared" ca="1" si="39"/>
        <v>0</v>
      </c>
      <c r="V353" s="689">
        <f t="shared" ca="1" si="39"/>
        <v>0</v>
      </c>
      <c r="W353" s="693">
        <f t="shared" ca="1" si="39"/>
        <v>0</v>
      </c>
      <c r="X353" s="689">
        <f t="shared" ca="1" si="39"/>
        <v>0</v>
      </c>
      <c r="Y353" s="699">
        <f t="shared" ca="1" si="39"/>
        <v>0</v>
      </c>
    </row>
    <row r="354" spans="4:25" x14ac:dyDescent="0.2">
      <c r="Q354" s="698">
        <v>12</v>
      </c>
      <c r="R354" s="693">
        <f t="shared" si="38"/>
        <v>0</v>
      </c>
      <c r="S354" s="693">
        <f t="shared" ca="1" si="39"/>
        <v>49</v>
      </c>
      <c r="T354" s="689">
        <f t="shared" ca="1" si="39"/>
        <v>0</v>
      </c>
      <c r="U354" s="693">
        <f t="shared" ca="1" si="39"/>
        <v>0</v>
      </c>
      <c r="V354" s="689">
        <f t="shared" ca="1" si="39"/>
        <v>0</v>
      </c>
      <c r="W354" s="693">
        <f t="shared" ca="1" si="39"/>
        <v>0</v>
      </c>
      <c r="X354" s="689">
        <f t="shared" ca="1" si="39"/>
        <v>0</v>
      </c>
      <c r="Y354" s="699">
        <f t="shared" ca="1" si="39"/>
        <v>0</v>
      </c>
    </row>
    <row r="355" spans="4:25" x14ac:dyDescent="0.2">
      <c r="Q355" s="698">
        <v>13</v>
      </c>
      <c r="R355" s="693">
        <f t="shared" si="38"/>
        <v>0</v>
      </c>
      <c r="S355" s="693">
        <f t="shared" ca="1" si="39"/>
        <v>47</v>
      </c>
      <c r="T355" s="689">
        <f t="shared" ca="1" si="39"/>
        <v>0</v>
      </c>
      <c r="U355" s="693">
        <f t="shared" ca="1" si="39"/>
        <v>0</v>
      </c>
      <c r="V355" s="689">
        <f t="shared" ca="1" si="39"/>
        <v>0</v>
      </c>
      <c r="W355" s="693">
        <f t="shared" ca="1" si="39"/>
        <v>0</v>
      </c>
      <c r="X355" s="689">
        <f t="shared" ca="1" si="39"/>
        <v>0</v>
      </c>
      <c r="Y355" s="699">
        <f t="shared" ca="1" si="39"/>
        <v>0</v>
      </c>
    </row>
    <row r="356" spans="4:25" x14ac:dyDescent="0.2">
      <c r="Q356" s="698">
        <v>14</v>
      </c>
      <c r="R356" s="693">
        <f t="shared" si="38"/>
        <v>0</v>
      </c>
      <c r="S356" s="693">
        <f t="shared" ca="1" si="39"/>
        <v>54</v>
      </c>
      <c r="T356" s="689">
        <f t="shared" ca="1" si="39"/>
        <v>0</v>
      </c>
      <c r="U356" s="693">
        <f t="shared" ca="1" si="39"/>
        <v>0</v>
      </c>
      <c r="V356" s="689">
        <f t="shared" ca="1" si="39"/>
        <v>0</v>
      </c>
      <c r="W356" s="693">
        <f t="shared" ca="1" si="39"/>
        <v>0</v>
      </c>
      <c r="X356" s="689">
        <f t="shared" ca="1" si="39"/>
        <v>0</v>
      </c>
      <c r="Y356" s="699">
        <f t="shared" ca="1" si="39"/>
        <v>0</v>
      </c>
    </row>
    <row r="357" spans="4:25" x14ac:dyDescent="0.2">
      <c r="Q357" s="698">
        <v>15</v>
      </c>
      <c r="R357" s="693">
        <f t="shared" si="38"/>
        <v>0</v>
      </c>
      <c r="S357" s="693">
        <f t="shared" ca="1" si="39"/>
        <v>51</v>
      </c>
      <c r="T357" s="689">
        <f t="shared" ca="1" si="39"/>
        <v>46</v>
      </c>
      <c r="U357" s="693">
        <f t="shared" ca="1" si="39"/>
        <v>0</v>
      </c>
      <c r="V357" s="689">
        <f t="shared" ca="1" si="39"/>
        <v>0</v>
      </c>
      <c r="W357" s="693">
        <f t="shared" ca="1" si="39"/>
        <v>0</v>
      </c>
      <c r="X357" s="689">
        <f t="shared" ca="1" si="39"/>
        <v>0</v>
      </c>
      <c r="Y357" s="699">
        <f t="shared" ca="1" si="39"/>
        <v>0</v>
      </c>
    </row>
    <row r="358" spans="4:25" x14ac:dyDescent="0.2">
      <c r="Q358" s="698">
        <v>16</v>
      </c>
      <c r="R358" s="693">
        <f t="shared" si="38"/>
        <v>0</v>
      </c>
      <c r="S358" s="693">
        <f t="shared" ca="1" si="39"/>
        <v>50</v>
      </c>
      <c r="T358" s="689">
        <f t="shared" ca="1" si="39"/>
        <v>53</v>
      </c>
      <c r="U358" s="693">
        <f t="shared" ca="1" si="39"/>
        <v>0</v>
      </c>
      <c r="V358" s="689">
        <f t="shared" ca="1" si="39"/>
        <v>0</v>
      </c>
      <c r="W358" s="693">
        <f t="shared" ca="1" si="39"/>
        <v>0</v>
      </c>
      <c r="X358" s="689">
        <f t="shared" ca="1" si="39"/>
        <v>0</v>
      </c>
      <c r="Y358" s="699">
        <f t="shared" ca="1" si="39"/>
        <v>0</v>
      </c>
    </row>
    <row r="359" spans="4:25" x14ac:dyDescent="0.2">
      <c r="Q359" s="440">
        <v>17</v>
      </c>
      <c r="R359" s="215">
        <f t="shared" si="38"/>
        <v>0</v>
      </c>
      <c r="S359" s="215">
        <f t="shared" ref="S359:Y359" ca="1" si="40">SUMIF(INDIRECT("'RawData(" &amp; S$342 &amp; ")'!$D:$D"),"=" &amp; $Q$341 &amp; $Q359,INDIRECT("'RawData(" &amp; S$342 &amp; ")'!$O:$O"))</f>
        <v>0</v>
      </c>
      <c r="T359" s="697">
        <f t="shared" ca="1" si="40"/>
        <v>52</v>
      </c>
      <c r="U359" s="215">
        <f t="shared" ca="1" si="40"/>
        <v>0</v>
      </c>
      <c r="V359" s="697">
        <f t="shared" ca="1" si="40"/>
        <v>0</v>
      </c>
      <c r="W359" s="215">
        <f t="shared" ca="1" si="40"/>
        <v>0</v>
      </c>
      <c r="X359" s="697">
        <f t="shared" ca="1" si="40"/>
        <v>0</v>
      </c>
      <c r="Y359" s="154">
        <f t="shared" ca="1" si="40"/>
        <v>0</v>
      </c>
    </row>
    <row r="360" spans="4:25" x14ac:dyDescent="0.2">
      <c r="Q360" s="690"/>
      <c r="R360" s="35"/>
      <c r="S360" s="678"/>
      <c r="T360" s="678"/>
      <c r="U360" s="678"/>
      <c r="V360" s="678"/>
      <c r="W360" s="678"/>
      <c r="X360" s="678"/>
      <c r="Y360" s="679"/>
    </row>
    <row r="361" spans="4:25" ht="15" thickBot="1" x14ac:dyDescent="0.25">
      <c r="Q361" s="700" t="s">
        <v>65</v>
      </c>
      <c r="R361" s="701">
        <f t="shared" ref="R361:X361" si="41">AVERAGEIF(R343:R359,"&lt;&gt;0")</f>
        <v>50.875</v>
      </c>
      <c r="S361" s="701">
        <f t="shared" ca="1" si="41"/>
        <v>50.53846153846154</v>
      </c>
      <c r="T361" s="701">
        <f t="shared" ca="1" si="41"/>
        <v>51</v>
      </c>
      <c r="U361" s="701" t="e">
        <f t="shared" ca="1" si="41"/>
        <v>#DIV/0!</v>
      </c>
      <c r="V361" s="701" t="e">
        <f t="shared" ca="1" si="41"/>
        <v>#DIV/0!</v>
      </c>
      <c r="W361" s="701" t="e">
        <f t="shared" ca="1" si="41"/>
        <v>#DIV/0!</v>
      </c>
      <c r="X361" s="701" t="e">
        <f t="shared" ca="1" si="41"/>
        <v>#DIV/0!</v>
      </c>
      <c r="Y361" s="702" t="e">
        <f ca="1">AVERAGEIF(Y343:Y359,"&lt;&gt;0")</f>
        <v>#DIV/0!</v>
      </c>
    </row>
    <row r="366" spans="4:25" ht="15" thickBot="1" x14ac:dyDescent="0.25"/>
    <row r="367" spans="4:25" ht="15" thickBot="1" x14ac:dyDescent="0.25">
      <c r="F367" s="750" t="s">
        <v>7</v>
      </c>
      <c r="G367" s="751" t="s">
        <v>8</v>
      </c>
      <c r="H367" s="751" t="s">
        <v>9</v>
      </c>
      <c r="I367" s="751" t="s">
        <v>10</v>
      </c>
      <c r="J367" s="751" t="s">
        <v>11</v>
      </c>
      <c r="K367" s="751" t="s">
        <v>12</v>
      </c>
      <c r="L367" s="751" t="s">
        <v>13</v>
      </c>
      <c r="M367" s="751" t="s">
        <v>14</v>
      </c>
      <c r="N367" s="752" t="s">
        <v>15</v>
      </c>
      <c r="O367" s="753" t="s">
        <v>1</v>
      </c>
    </row>
    <row r="368" spans="4:25" x14ac:dyDescent="0.2">
      <c r="D368" s="758" t="s">
        <v>34</v>
      </c>
      <c r="E368" s="742" t="s">
        <v>535</v>
      </c>
      <c r="F368" s="744">
        <v>5</v>
      </c>
      <c r="G368" s="745">
        <v>4</v>
      </c>
      <c r="H368" s="745">
        <v>6</v>
      </c>
      <c r="I368" s="745">
        <v>5</v>
      </c>
      <c r="J368" s="745">
        <v>4</v>
      </c>
      <c r="K368" s="745">
        <v>5</v>
      </c>
      <c r="L368" s="745">
        <v>4</v>
      </c>
      <c r="M368" s="745">
        <v>5</v>
      </c>
      <c r="N368" s="746">
        <v>5</v>
      </c>
      <c r="O368" s="1045">
        <v>43</v>
      </c>
    </row>
    <row r="369" spans="4:15" ht="15" thickBot="1" x14ac:dyDescent="0.25">
      <c r="D369" s="691"/>
      <c r="E369" s="743" t="s">
        <v>536</v>
      </c>
      <c r="F369" s="747">
        <v>-3</v>
      </c>
      <c r="G369" s="748">
        <f>F369+(G368-MIN(G$371,G$374,G$377))</f>
        <v>-3</v>
      </c>
      <c r="H369" s="748">
        <f t="shared" ref="H369:N369" si="42">G369+(H368-MIN(H$371,H$374,H$377))</f>
        <v>-1</v>
      </c>
      <c r="I369" s="748">
        <f t="shared" si="42"/>
        <v>-1</v>
      </c>
      <c r="J369" s="748">
        <f t="shared" si="42"/>
        <v>0</v>
      </c>
      <c r="K369" s="748">
        <f t="shared" si="42"/>
        <v>0</v>
      </c>
      <c r="L369" s="748">
        <f t="shared" si="42"/>
        <v>1</v>
      </c>
      <c r="M369" s="748">
        <f t="shared" si="42"/>
        <v>2</v>
      </c>
      <c r="N369" s="749">
        <f t="shared" si="42"/>
        <v>1</v>
      </c>
      <c r="O369" s="1046"/>
    </row>
    <row r="370" spans="4:15" ht="15" thickBot="1" x14ac:dyDescent="0.25">
      <c r="D370" s="759"/>
      <c r="E370" s="692"/>
      <c r="F370" s="762">
        <f>F368*9-3</f>
        <v>42</v>
      </c>
      <c r="G370" s="763">
        <f>AVERAGE($F368:G368)*9-3</f>
        <v>37.5</v>
      </c>
      <c r="H370" s="763">
        <f>AVERAGE($F368:H368)*9-3</f>
        <v>42</v>
      </c>
      <c r="I370" s="763">
        <f>AVERAGE($F368:I368)*9-3</f>
        <v>42</v>
      </c>
      <c r="J370" s="763">
        <f>AVERAGE($F368:J368)*9-3</f>
        <v>40.199999999999996</v>
      </c>
      <c r="K370" s="763">
        <f>AVERAGE($F368:K368)*9-3</f>
        <v>40.5</v>
      </c>
      <c r="L370" s="763">
        <f>AVERAGE($F368:L368)*9-3</f>
        <v>39.428571428571431</v>
      </c>
      <c r="M370" s="763">
        <f>AVERAGE($F368:M368)*9-3</f>
        <v>39.75</v>
      </c>
      <c r="N370" s="763">
        <f>AVERAGE($F368:N368)*9-3</f>
        <v>40</v>
      </c>
      <c r="O370" s="760"/>
    </row>
    <row r="371" spans="4:15" x14ac:dyDescent="0.2">
      <c r="D371" s="758" t="s">
        <v>131</v>
      </c>
      <c r="E371" s="742" t="s">
        <v>535</v>
      </c>
      <c r="F371" s="744">
        <v>5</v>
      </c>
      <c r="G371" s="745">
        <v>5</v>
      </c>
      <c r="H371" s="745">
        <v>5</v>
      </c>
      <c r="I371" s="745">
        <v>5</v>
      </c>
      <c r="J371" s="745">
        <v>7</v>
      </c>
      <c r="K371" s="745">
        <v>6</v>
      </c>
      <c r="L371" s="745">
        <v>4</v>
      </c>
      <c r="M371" s="745">
        <v>5</v>
      </c>
      <c r="N371" s="746">
        <v>6</v>
      </c>
      <c r="O371" s="1045">
        <v>48</v>
      </c>
    </row>
    <row r="372" spans="4:15" ht="15" thickBot="1" x14ac:dyDescent="0.25">
      <c r="D372" s="691"/>
      <c r="E372" s="743" t="s">
        <v>536</v>
      </c>
      <c r="F372" s="747">
        <v>-1</v>
      </c>
      <c r="G372" s="748">
        <f t="shared" ref="G372:M372" si="43">F372+(G371-MIN(G$368,G$374,G$377))</f>
        <v>0</v>
      </c>
      <c r="H372" s="748">
        <f t="shared" si="43"/>
        <v>1</v>
      </c>
      <c r="I372" s="748">
        <f t="shared" si="43"/>
        <v>1</v>
      </c>
      <c r="J372" s="748">
        <f t="shared" si="43"/>
        <v>5</v>
      </c>
      <c r="K372" s="748">
        <f t="shared" si="43"/>
        <v>6</v>
      </c>
      <c r="L372" s="748">
        <f t="shared" si="43"/>
        <v>7</v>
      </c>
      <c r="M372" s="748">
        <f t="shared" si="43"/>
        <v>8</v>
      </c>
      <c r="N372" s="749">
        <v>8</v>
      </c>
      <c r="O372" s="1046"/>
    </row>
    <row r="373" spans="4:15" ht="15" thickBot="1" x14ac:dyDescent="0.25">
      <c r="D373" s="759"/>
      <c r="E373" s="692"/>
      <c r="F373" s="762">
        <f>F371*9-3</f>
        <v>42</v>
      </c>
      <c r="G373" s="763">
        <f>AVERAGE($F371:G371)*9-1</f>
        <v>44</v>
      </c>
      <c r="H373" s="763">
        <f>AVERAGE($F371:H371)*9-1</f>
        <v>44</v>
      </c>
      <c r="I373" s="763">
        <f>AVERAGE($F371:I371)*9-1</f>
        <v>44</v>
      </c>
      <c r="J373" s="763">
        <f>AVERAGE($F371:J371)*9-1</f>
        <v>47.6</v>
      </c>
      <c r="K373" s="763">
        <f>AVERAGE($F371:K371)*9-1</f>
        <v>48.5</v>
      </c>
      <c r="L373" s="763">
        <f>AVERAGE($F371:L371)*9-1</f>
        <v>46.571428571428569</v>
      </c>
      <c r="M373" s="763">
        <f>AVERAGE($F371:M371)*9-1</f>
        <v>46.25</v>
      </c>
      <c r="N373" s="763">
        <f>AVERAGE($F371:N371)*9-1</f>
        <v>47</v>
      </c>
      <c r="O373" s="760"/>
    </row>
    <row r="374" spans="4:15" x14ac:dyDescent="0.2">
      <c r="D374" s="758" t="s">
        <v>38</v>
      </c>
      <c r="E374" s="742" t="s">
        <v>535</v>
      </c>
      <c r="F374" s="744">
        <v>5</v>
      </c>
      <c r="G374" s="745">
        <v>5</v>
      </c>
      <c r="H374" s="745">
        <v>5</v>
      </c>
      <c r="I374" s="745">
        <v>5</v>
      </c>
      <c r="J374" s="745">
        <v>6</v>
      </c>
      <c r="K374" s="745">
        <v>5</v>
      </c>
      <c r="L374" s="745">
        <v>5</v>
      </c>
      <c r="M374" s="745">
        <v>6</v>
      </c>
      <c r="N374" s="746">
        <v>7</v>
      </c>
      <c r="O374" s="1045">
        <v>49</v>
      </c>
    </row>
    <row r="375" spans="4:15" ht="15" thickBot="1" x14ac:dyDescent="0.25">
      <c r="D375" s="691"/>
      <c r="E375" s="743" t="s">
        <v>536</v>
      </c>
      <c r="F375" s="754">
        <v>-5.2</v>
      </c>
      <c r="G375" s="755">
        <f>F375+(G374-MIN(G$368,G$371,G$377))</f>
        <v>-4.2</v>
      </c>
      <c r="H375" s="756">
        <f t="shared" ref="H375:N375" si="44">G375+(H374-MIN(H$368,H$371,H$377))</f>
        <v>-3.2</v>
      </c>
      <c r="I375" s="755">
        <f t="shared" si="44"/>
        <v>-3.2</v>
      </c>
      <c r="J375" s="755">
        <f t="shared" si="44"/>
        <v>-0.20000000000000018</v>
      </c>
      <c r="K375" s="755">
        <f t="shared" si="44"/>
        <v>-0.20000000000000018</v>
      </c>
      <c r="L375" s="748">
        <f t="shared" si="44"/>
        <v>1.7999999999999998</v>
      </c>
      <c r="M375" s="748">
        <f t="shared" si="44"/>
        <v>3.8</v>
      </c>
      <c r="N375" s="749">
        <f t="shared" si="44"/>
        <v>5.8</v>
      </c>
      <c r="O375" s="1046"/>
    </row>
    <row r="376" spans="4:15" ht="15" thickBot="1" x14ac:dyDescent="0.25">
      <c r="D376" s="759"/>
      <c r="E376" s="692"/>
      <c r="F376" s="762">
        <f>F374*9-3</f>
        <v>42</v>
      </c>
      <c r="G376" s="763">
        <f>AVERAGE($F374:G374)*9-5.2</f>
        <v>39.799999999999997</v>
      </c>
      <c r="H376" s="763">
        <f>AVERAGE($F374:H374)*9-5.2</f>
        <v>39.799999999999997</v>
      </c>
      <c r="I376" s="763">
        <f>AVERAGE($F374:I374)*9-5.2</f>
        <v>39.799999999999997</v>
      </c>
      <c r="J376" s="763">
        <f>AVERAGE($F374:J374)*9-5.2</f>
        <v>41.6</v>
      </c>
      <c r="K376" s="763">
        <f>AVERAGE($F374:K374)*9-5.2</f>
        <v>41.3</v>
      </c>
      <c r="L376" s="763">
        <f>AVERAGE($F374:L374)*9-5.2</f>
        <v>41.085714285714289</v>
      </c>
      <c r="M376" s="763">
        <f>AVERAGE($F374:M374)*9-5.2</f>
        <v>42.05</v>
      </c>
      <c r="N376" s="763">
        <f>AVERAGE($F374:N374)*9-5.2</f>
        <v>43.8</v>
      </c>
      <c r="O376" s="760"/>
    </row>
    <row r="377" spans="4:15" x14ac:dyDescent="0.2">
      <c r="D377" s="758" t="s">
        <v>29</v>
      </c>
      <c r="E377" s="742" t="s">
        <v>535</v>
      </c>
      <c r="F377" s="744">
        <v>5</v>
      </c>
      <c r="G377" s="745">
        <v>4</v>
      </c>
      <c r="H377" s="745">
        <v>4</v>
      </c>
      <c r="I377" s="745">
        <v>5</v>
      </c>
      <c r="J377" s="745">
        <v>3</v>
      </c>
      <c r="K377" s="745">
        <v>5</v>
      </c>
      <c r="L377" s="745">
        <v>3</v>
      </c>
      <c r="M377" s="745">
        <v>4</v>
      </c>
      <c r="N377" s="746">
        <v>6</v>
      </c>
      <c r="O377" s="1043">
        <v>39</v>
      </c>
    </row>
    <row r="378" spans="4:15" ht="15.75" customHeight="1" thickBot="1" x14ac:dyDescent="0.25">
      <c r="D378" s="691"/>
      <c r="E378" s="743" t="s">
        <v>536</v>
      </c>
      <c r="F378" s="747">
        <v>0</v>
      </c>
      <c r="G378" s="748">
        <f>F378+(G377-MIN(G$368,G$371,G$374))</f>
        <v>0</v>
      </c>
      <c r="H378" s="748">
        <v>0</v>
      </c>
      <c r="I378" s="748">
        <f>H378+(I377-MIN(I$368,I$371,I$374))</f>
        <v>0</v>
      </c>
      <c r="J378" s="748">
        <v>0</v>
      </c>
      <c r="K378" s="748">
        <f>J378+(K377-MIN(K$368,K$371,K$374))</f>
        <v>0</v>
      </c>
      <c r="L378" s="755">
        <f>K378+(L377-MIN(L$368,L$371,L$374))</f>
        <v>-1</v>
      </c>
      <c r="M378" s="755">
        <f>L378+(M377-MIN(M$368,M$371,M$374))</f>
        <v>-2</v>
      </c>
      <c r="N378" s="757">
        <f>M378+(N377-MIN(N$368,N$371,N$374))</f>
        <v>-1</v>
      </c>
      <c r="O378" s="1044"/>
    </row>
    <row r="379" spans="4:15" ht="15.75" customHeight="1" x14ac:dyDescent="0.2">
      <c r="D379" s="35"/>
      <c r="E379" s="692"/>
      <c r="F379" s="762">
        <f>F377*9-3</f>
        <v>42</v>
      </c>
      <c r="G379" s="763">
        <f>AVERAGE($F377:G377)*9</f>
        <v>40.5</v>
      </c>
      <c r="H379" s="763">
        <f>AVERAGE($F377:H377)*9</f>
        <v>39</v>
      </c>
      <c r="I379" s="763">
        <f>AVERAGE($F377:I377)*9</f>
        <v>40.5</v>
      </c>
      <c r="J379" s="763">
        <f>AVERAGE($F377:J377)*9</f>
        <v>37.800000000000004</v>
      </c>
      <c r="K379" s="763">
        <f>AVERAGE($F377:K377)*9</f>
        <v>39</v>
      </c>
      <c r="L379" s="763">
        <f>AVERAGE($F377:L377)*9</f>
        <v>37.285714285714292</v>
      </c>
      <c r="M379" s="763">
        <f>AVERAGE($F377:M377)*9</f>
        <v>37.125</v>
      </c>
      <c r="N379" s="763">
        <f>AVERAGE($F377:N377)*9</f>
        <v>39</v>
      </c>
      <c r="O379" s="761"/>
    </row>
    <row r="474" spans="24:24" x14ac:dyDescent="0.2">
      <c r="X474" s="11">
        <f>6*17</f>
        <v>102</v>
      </c>
    </row>
    <row r="475" spans="24:24" x14ac:dyDescent="0.2">
      <c r="X475" s="11" t="e">
        <f t="shared" ref="X475:X494" si="45">RANK(W75,$W$75:$W$94)</f>
        <v>#N/A</v>
      </c>
    </row>
    <row r="476" spans="24:24" x14ac:dyDescent="0.2">
      <c r="X476" s="11" t="e">
        <f t="shared" si="45"/>
        <v>#N/A</v>
      </c>
    </row>
    <row r="477" spans="24:24" x14ac:dyDescent="0.2">
      <c r="X477" s="11" t="e">
        <f t="shared" si="45"/>
        <v>#N/A</v>
      </c>
    </row>
    <row r="478" spans="24:24" x14ac:dyDescent="0.2">
      <c r="X478" s="11" t="e">
        <f t="shared" si="45"/>
        <v>#N/A</v>
      </c>
    </row>
    <row r="479" spans="24:24" x14ac:dyDescent="0.2">
      <c r="X479" s="11" t="e">
        <f t="shared" si="45"/>
        <v>#N/A</v>
      </c>
    </row>
    <row r="480" spans="24:24" x14ac:dyDescent="0.2">
      <c r="X480" s="11" t="e">
        <f t="shared" si="45"/>
        <v>#N/A</v>
      </c>
    </row>
    <row r="481" spans="24:24" x14ac:dyDescent="0.2">
      <c r="X481" s="11" t="e">
        <f t="shared" si="45"/>
        <v>#N/A</v>
      </c>
    </row>
    <row r="482" spans="24:24" x14ac:dyDescent="0.2">
      <c r="X482" s="11" t="e">
        <f t="shared" si="45"/>
        <v>#N/A</v>
      </c>
    </row>
    <row r="483" spans="24:24" x14ac:dyDescent="0.2">
      <c r="X483" s="11" t="e">
        <f t="shared" si="45"/>
        <v>#N/A</v>
      </c>
    </row>
    <row r="484" spans="24:24" x14ac:dyDescent="0.2">
      <c r="X484" s="11" t="e">
        <f t="shared" si="45"/>
        <v>#N/A</v>
      </c>
    </row>
    <row r="485" spans="24:24" x14ac:dyDescent="0.2">
      <c r="X485" s="11" t="e">
        <f t="shared" si="45"/>
        <v>#N/A</v>
      </c>
    </row>
    <row r="486" spans="24:24" x14ac:dyDescent="0.2">
      <c r="X486" s="11" t="e">
        <f t="shared" si="45"/>
        <v>#N/A</v>
      </c>
    </row>
    <row r="487" spans="24:24" x14ac:dyDescent="0.2">
      <c r="X487" s="11" t="e">
        <f t="shared" si="45"/>
        <v>#N/A</v>
      </c>
    </row>
    <row r="488" spans="24:24" x14ac:dyDescent="0.2">
      <c r="X488" s="11" t="e">
        <f t="shared" si="45"/>
        <v>#N/A</v>
      </c>
    </row>
    <row r="489" spans="24:24" x14ac:dyDescent="0.2">
      <c r="X489" s="11" t="e">
        <f t="shared" si="45"/>
        <v>#N/A</v>
      </c>
    </row>
    <row r="490" spans="24:24" x14ac:dyDescent="0.2">
      <c r="X490" s="11" t="e">
        <f t="shared" si="45"/>
        <v>#N/A</v>
      </c>
    </row>
    <row r="491" spans="24:24" x14ac:dyDescent="0.2">
      <c r="X491" s="11" t="e">
        <f t="shared" si="45"/>
        <v>#N/A</v>
      </c>
    </row>
    <row r="492" spans="24:24" x14ac:dyDescent="0.2">
      <c r="X492" s="11" t="e">
        <f t="shared" si="45"/>
        <v>#N/A</v>
      </c>
    </row>
    <row r="493" spans="24:24" x14ac:dyDescent="0.2">
      <c r="X493" s="11" t="e">
        <f t="shared" si="45"/>
        <v>#N/A</v>
      </c>
    </row>
    <row r="494" spans="24:24" x14ac:dyDescent="0.2">
      <c r="X494" s="11" t="e">
        <f t="shared" si="45"/>
        <v>#N/A</v>
      </c>
    </row>
    <row r="523" spans="24:24" ht="15" x14ac:dyDescent="0.25">
      <c r="X523"/>
    </row>
    <row r="524" spans="24:24" ht="15" x14ac:dyDescent="0.25">
      <c r="X524" s="274"/>
    </row>
    <row r="525" spans="24:24" ht="15" x14ac:dyDescent="0.25">
      <c r="X525"/>
    </row>
  </sheetData>
  <mergeCells count="15">
    <mergeCell ref="Q316:V316"/>
    <mergeCell ref="Q340:Y340"/>
    <mergeCell ref="Q341:R341"/>
    <mergeCell ref="O368:O369"/>
    <mergeCell ref="A294:B294"/>
    <mergeCell ref="Q294:R294"/>
    <mergeCell ref="D297:E297"/>
    <mergeCell ref="D298:E298"/>
    <mergeCell ref="D299:E299"/>
    <mergeCell ref="D300:E300"/>
    <mergeCell ref="O371:O372"/>
    <mergeCell ref="O374:O375"/>
    <mergeCell ref="O377:O378"/>
    <mergeCell ref="D301:E301"/>
    <mergeCell ref="A316:B316"/>
  </mergeCells>
  <conditionalFormatting sqref="H2:H15 H45:H46 H59:H95 H133:H150 H193:H207 H274:H287">
    <cfRule type="cellIs" dxfId="2622" priority="310" stopIfTrue="1" operator="greaterThan">
      <formula>$H$292*2+2</formula>
    </cfRule>
    <cfRule type="cellIs" dxfId="2621" priority="311" stopIfTrue="1" operator="greaterThan">
      <formula>$H$292*2</formula>
    </cfRule>
  </conditionalFormatting>
  <conditionalFormatting sqref="I2:I15 I45:I46 I59:I95 I133:I150 I193:I207 I274:I287">
    <cfRule type="cellIs" dxfId="2620" priority="312" stopIfTrue="1" operator="greaterThan">
      <formula>$I$292*2+2</formula>
    </cfRule>
    <cfRule type="cellIs" dxfId="2619" priority="313" stopIfTrue="1" operator="greaterThan">
      <formula>$I$292*2</formula>
    </cfRule>
  </conditionalFormatting>
  <conditionalFormatting sqref="J2:J15 J45:J46 J59:J95 J133:J150 J193:J207 J274:J287">
    <cfRule type="cellIs" dxfId="2618" priority="314" stopIfTrue="1" operator="greaterThan">
      <formula>$J$292*2+2</formula>
    </cfRule>
    <cfRule type="cellIs" dxfId="2617" priority="315" stopIfTrue="1" operator="greaterThan">
      <formula>$J$292*2</formula>
    </cfRule>
  </conditionalFormatting>
  <conditionalFormatting sqref="K2:K15 K45:K46 K59:K95 K133:K150 K193:K207 K274:K287">
    <cfRule type="cellIs" dxfId="2616" priority="316" stopIfTrue="1" operator="greaterThan">
      <formula>$K$292*2+2</formula>
    </cfRule>
    <cfRule type="cellIs" dxfId="2615" priority="317" stopIfTrue="1" operator="greaterThan">
      <formula>$K$292*2</formula>
    </cfRule>
  </conditionalFormatting>
  <conditionalFormatting sqref="L2:L15 L45:L46 L59:L95 L133:L150 L193:L207 L274:L287">
    <cfRule type="cellIs" dxfId="2614" priority="318" stopIfTrue="1" operator="greaterThan">
      <formula>$L$292*2+2</formula>
    </cfRule>
    <cfRule type="cellIs" dxfId="2613" priority="319" stopIfTrue="1" operator="greaterThan">
      <formula>$L$292*2</formula>
    </cfRule>
  </conditionalFormatting>
  <conditionalFormatting sqref="M2:M15 M45:M46 M59:M95 M133:M150 M193:M207 M274:M287">
    <cfRule type="cellIs" dxfId="2612" priority="320" stopIfTrue="1" operator="greaterThan">
      <formula>$M$292*2+2</formula>
    </cfRule>
    <cfRule type="cellIs" dxfId="2611" priority="321" stopIfTrue="1" operator="greaterThan">
      <formula>$M$292*2</formula>
    </cfRule>
  </conditionalFormatting>
  <conditionalFormatting sqref="N2:N15 N45:N46 N59:N95 N133:N150 N193:N207 N274:N287">
    <cfRule type="cellIs" dxfId="2610" priority="322" stopIfTrue="1" operator="greaterThan">
      <formula>$N$292*2+2</formula>
    </cfRule>
    <cfRule type="cellIs" dxfId="2609" priority="323" stopIfTrue="1" operator="greaterThan">
      <formula>$N$292*2</formula>
    </cfRule>
  </conditionalFormatting>
  <conditionalFormatting sqref="G2:G15 G45:G46 G59:G95 G133:G150 G193:G207 G274:G287">
    <cfRule type="cellIs" dxfId="2608" priority="324" stopIfTrue="1" operator="greaterThan">
      <formula>$G$292*2+2</formula>
    </cfRule>
    <cfRule type="cellIs" dxfId="2607" priority="325" stopIfTrue="1" operator="greaterThan">
      <formula>$G$292*2</formula>
    </cfRule>
  </conditionalFormatting>
  <conditionalFormatting sqref="F2:F15 F45:F46 F59:F95 F133:F150 F193:F207 F274:F287">
    <cfRule type="cellIs" dxfId="2606" priority="326" stopIfTrue="1" operator="greaterThan">
      <formula>$F$292*2+2</formula>
    </cfRule>
    <cfRule type="cellIs" dxfId="2605" priority="327" stopIfTrue="1" operator="greaterThan">
      <formula>$F$292*2</formula>
    </cfRule>
  </conditionalFormatting>
  <conditionalFormatting sqref="H16:H29">
    <cfRule type="cellIs" dxfId="2604" priority="292" stopIfTrue="1" operator="greaterThan">
      <formula>$H$292*2+2</formula>
    </cfRule>
    <cfRule type="cellIs" dxfId="2603" priority="293" stopIfTrue="1" operator="greaterThan">
      <formula>$H$292*2</formula>
    </cfRule>
  </conditionalFormatting>
  <conditionalFormatting sqref="I16:I29">
    <cfRule type="cellIs" dxfId="2602" priority="294" stopIfTrue="1" operator="greaterThan">
      <formula>$I$292*2+2</formula>
    </cfRule>
    <cfRule type="cellIs" dxfId="2601" priority="295" stopIfTrue="1" operator="greaterThan">
      <formula>$I$292*2</formula>
    </cfRule>
  </conditionalFormatting>
  <conditionalFormatting sqref="J16:J29">
    <cfRule type="cellIs" dxfId="2600" priority="296" stopIfTrue="1" operator="greaterThan">
      <formula>$J$292*2+2</formula>
    </cfRule>
    <cfRule type="cellIs" dxfId="2599" priority="297" stopIfTrue="1" operator="greaterThan">
      <formula>$J$292*2</formula>
    </cfRule>
  </conditionalFormatting>
  <conditionalFormatting sqref="K16:K29">
    <cfRule type="cellIs" dxfId="2598" priority="298" stopIfTrue="1" operator="greaterThan">
      <formula>$K$292*2+2</formula>
    </cfRule>
    <cfRule type="cellIs" dxfId="2597" priority="299" stopIfTrue="1" operator="greaterThan">
      <formula>$K$292*2</formula>
    </cfRule>
  </conditionalFormatting>
  <conditionalFormatting sqref="L16:L29">
    <cfRule type="cellIs" dxfId="2596" priority="300" stopIfTrue="1" operator="greaterThan">
      <formula>$L$292*2+2</formula>
    </cfRule>
    <cfRule type="cellIs" dxfId="2595" priority="301" stopIfTrue="1" operator="greaterThan">
      <formula>$L$292*2</formula>
    </cfRule>
  </conditionalFormatting>
  <conditionalFormatting sqref="M16:M29">
    <cfRule type="cellIs" dxfId="2594" priority="302" stopIfTrue="1" operator="greaterThan">
      <formula>$M$292*2+2</formula>
    </cfRule>
    <cfRule type="cellIs" dxfId="2593" priority="303" stopIfTrue="1" operator="greaterThan">
      <formula>$M$292*2</formula>
    </cfRule>
  </conditionalFormatting>
  <conditionalFormatting sqref="N16:N29">
    <cfRule type="cellIs" dxfId="2592" priority="304" stopIfTrue="1" operator="greaterThan">
      <formula>$N$292*2+2</formula>
    </cfRule>
    <cfRule type="cellIs" dxfId="2591" priority="305" stopIfTrue="1" operator="greaterThan">
      <formula>$N$292*2</formula>
    </cfRule>
  </conditionalFormatting>
  <conditionalFormatting sqref="G16:G29">
    <cfRule type="cellIs" dxfId="2590" priority="306" stopIfTrue="1" operator="greaterThan">
      <formula>$G$292*2+2</formula>
    </cfRule>
    <cfRule type="cellIs" dxfId="2589" priority="307" stopIfTrue="1" operator="greaterThan">
      <formula>$G$292*2</formula>
    </cfRule>
  </conditionalFormatting>
  <conditionalFormatting sqref="F16:F29">
    <cfRule type="cellIs" dxfId="2588" priority="308" stopIfTrue="1" operator="greaterThan">
      <formula>$F$292*2+2</formula>
    </cfRule>
    <cfRule type="cellIs" dxfId="2587" priority="309" stopIfTrue="1" operator="greaterThan">
      <formula>$F$292*2</formula>
    </cfRule>
  </conditionalFormatting>
  <conditionalFormatting sqref="H30:H44">
    <cfRule type="cellIs" dxfId="2586" priority="274" stopIfTrue="1" operator="greaterThan">
      <formula>$H$292*2+2</formula>
    </cfRule>
    <cfRule type="cellIs" dxfId="2585" priority="275" stopIfTrue="1" operator="greaterThan">
      <formula>$H$292*2</formula>
    </cfRule>
  </conditionalFormatting>
  <conditionalFormatting sqref="I30:I44">
    <cfRule type="cellIs" dxfId="2584" priority="276" stopIfTrue="1" operator="greaterThan">
      <formula>$I$292*2+2</formula>
    </cfRule>
    <cfRule type="cellIs" dxfId="2583" priority="277" stopIfTrue="1" operator="greaterThan">
      <formula>$I$292*2</formula>
    </cfRule>
  </conditionalFormatting>
  <conditionalFormatting sqref="J30:J44">
    <cfRule type="cellIs" dxfId="2582" priority="278" stopIfTrue="1" operator="greaterThan">
      <formula>$J$292*2+2</formula>
    </cfRule>
    <cfRule type="cellIs" dxfId="2581" priority="279" stopIfTrue="1" operator="greaterThan">
      <formula>$J$292*2</formula>
    </cfRule>
  </conditionalFormatting>
  <conditionalFormatting sqref="K30:K44">
    <cfRule type="cellIs" dxfId="2580" priority="280" stopIfTrue="1" operator="greaterThan">
      <formula>$K$292*2+2</formula>
    </cfRule>
    <cfRule type="cellIs" dxfId="2579" priority="281" stopIfTrue="1" operator="greaterThan">
      <formula>$K$292*2</formula>
    </cfRule>
  </conditionalFormatting>
  <conditionalFormatting sqref="L30:L44">
    <cfRule type="cellIs" dxfId="2578" priority="282" stopIfTrue="1" operator="greaterThan">
      <formula>$L$292*2+2</formula>
    </cfRule>
    <cfRule type="cellIs" dxfId="2577" priority="283" stopIfTrue="1" operator="greaterThan">
      <formula>$L$292*2</formula>
    </cfRule>
  </conditionalFormatting>
  <conditionalFormatting sqref="M30:M44">
    <cfRule type="cellIs" dxfId="2576" priority="284" stopIfTrue="1" operator="greaterThan">
      <formula>$M$292*2+2</formula>
    </cfRule>
    <cfRule type="cellIs" dxfId="2575" priority="285" stopIfTrue="1" operator="greaterThan">
      <formula>$M$292*2</formula>
    </cfRule>
  </conditionalFormatting>
  <conditionalFormatting sqref="N30:N44">
    <cfRule type="cellIs" dxfId="2574" priority="286" stopIfTrue="1" operator="greaterThan">
      <formula>$N$292*2+2</formula>
    </cfRule>
    <cfRule type="cellIs" dxfId="2573" priority="287" stopIfTrue="1" operator="greaterThan">
      <formula>$N$292*2</formula>
    </cfRule>
  </conditionalFormatting>
  <conditionalFormatting sqref="G30:G44">
    <cfRule type="cellIs" dxfId="2572" priority="288" stopIfTrue="1" operator="greaterThan">
      <formula>$G$292*2+2</formula>
    </cfRule>
    <cfRule type="cellIs" dxfId="2571" priority="289" stopIfTrue="1" operator="greaterThan">
      <formula>$G$292*2</formula>
    </cfRule>
  </conditionalFormatting>
  <conditionalFormatting sqref="F30:F44">
    <cfRule type="cellIs" dxfId="2570" priority="290" stopIfTrue="1" operator="greaterThan">
      <formula>$F$292*2+2</formula>
    </cfRule>
    <cfRule type="cellIs" dxfId="2569" priority="291" stopIfTrue="1" operator="greaterThan">
      <formula>$F$292*2</formula>
    </cfRule>
  </conditionalFormatting>
  <conditionalFormatting sqref="H47:H58">
    <cfRule type="cellIs" dxfId="2568" priority="256" stopIfTrue="1" operator="greaterThan">
      <formula>$H$292*2+2</formula>
    </cfRule>
    <cfRule type="cellIs" dxfId="2567" priority="257" stopIfTrue="1" operator="greaterThan">
      <formula>$H$292*2</formula>
    </cfRule>
  </conditionalFormatting>
  <conditionalFormatting sqref="I47:I58">
    <cfRule type="cellIs" dxfId="2566" priority="258" stopIfTrue="1" operator="greaterThan">
      <formula>$I$292*2+2</formula>
    </cfRule>
    <cfRule type="cellIs" dxfId="2565" priority="259" stopIfTrue="1" operator="greaterThan">
      <formula>$I$292*2</formula>
    </cfRule>
  </conditionalFormatting>
  <conditionalFormatting sqref="J47:J58">
    <cfRule type="cellIs" dxfId="2564" priority="260" stopIfTrue="1" operator="greaterThan">
      <formula>$J$292*2+2</formula>
    </cfRule>
    <cfRule type="cellIs" dxfId="2563" priority="261" stopIfTrue="1" operator="greaterThan">
      <formula>$J$292*2</formula>
    </cfRule>
  </conditionalFormatting>
  <conditionalFormatting sqref="K47:K58">
    <cfRule type="cellIs" dxfId="2562" priority="262" stopIfTrue="1" operator="greaterThan">
      <formula>$K$292*2+2</formula>
    </cfRule>
    <cfRule type="cellIs" dxfId="2561" priority="263" stopIfTrue="1" operator="greaterThan">
      <formula>$K$292*2</formula>
    </cfRule>
  </conditionalFormatting>
  <conditionalFormatting sqref="L47:L58">
    <cfRule type="cellIs" dxfId="2560" priority="264" stopIfTrue="1" operator="greaterThan">
      <formula>$L$292*2+2</formula>
    </cfRule>
    <cfRule type="cellIs" dxfId="2559" priority="265" stopIfTrue="1" operator="greaterThan">
      <formula>$L$292*2</formula>
    </cfRule>
  </conditionalFormatting>
  <conditionalFormatting sqref="M47:M58">
    <cfRule type="cellIs" dxfId="2558" priority="266" stopIfTrue="1" operator="greaterThan">
      <formula>$M$292*2+2</formula>
    </cfRule>
    <cfRule type="cellIs" dxfId="2557" priority="267" stopIfTrue="1" operator="greaterThan">
      <formula>$M$292*2</formula>
    </cfRule>
  </conditionalFormatting>
  <conditionalFormatting sqref="N47:N58">
    <cfRule type="cellIs" dxfId="2556" priority="268" stopIfTrue="1" operator="greaterThan">
      <formula>$N$292*2+2</formula>
    </cfRule>
    <cfRule type="cellIs" dxfId="2555" priority="269" stopIfTrue="1" operator="greaterThan">
      <formula>$N$292*2</formula>
    </cfRule>
  </conditionalFormatting>
  <conditionalFormatting sqref="G47:G58">
    <cfRule type="cellIs" dxfId="2554" priority="270" stopIfTrue="1" operator="greaterThan">
      <formula>$G$292*2+2</formula>
    </cfRule>
    <cfRule type="cellIs" dxfId="2553" priority="271" stopIfTrue="1" operator="greaterThan">
      <formula>$G$292*2</formula>
    </cfRule>
  </conditionalFormatting>
  <conditionalFormatting sqref="F47:F58">
    <cfRule type="cellIs" dxfId="2552" priority="272" stopIfTrue="1" operator="greaterThan">
      <formula>$F$292*2+2</formula>
    </cfRule>
    <cfRule type="cellIs" dxfId="2551" priority="273" stopIfTrue="1" operator="greaterThan">
      <formula>$F$292*2</formula>
    </cfRule>
  </conditionalFormatting>
  <conditionalFormatting sqref="H96:H110">
    <cfRule type="cellIs" dxfId="2550" priority="238" stopIfTrue="1" operator="greaterThan">
      <formula>$H$292*2+2</formula>
    </cfRule>
    <cfRule type="cellIs" dxfId="2549" priority="239" stopIfTrue="1" operator="greaterThan">
      <formula>$H$292*2</formula>
    </cfRule>
  </conditionalFormatting>
  <conditionalFormatting sqref="I96:I110">
    <cfRule type="cellIs" dxfId="2548" priority="240" stopIfTrue="1" operator="greaterThan">
      <formula>$I$292*2+2</formula>
    </cfRule>
    <cfRule type="cellIs" dxfId="2547" priority="241" stopIfTrue="1" operator="greaterThan">
      <formula>$I$292*2</formula>
    </cfRule>
  </conditionalFormatting>
  <conditionalFormatting sqref="J96:J110">
    <cfRule type="cellIs" dxfId="2546" priority="242" stopIfTrue="1" operator="greaterThan">
      <formula>$J$292*2+2</formula>
    </cfRule>
    <cfRule type="cellIs" dxfId="2545" priority="243" stopIfTrue="1" operator="greaterThan">
      <formula>$J$292*2</formula>
    </cfRule>
  </conditionalFormatting>
  <conditionalFormatting sqref="K96:K110">
    <cfRule type="cellIs" dxfId="2544" priority="244" stopIfTrue="1" operator="greaterThan">
      <formula>$K$292*2+2</formula>
    </cfRule>
    <cfRule type="cellIs" dxfId="2543" priority="245" stopIfTrue="1" operator="greaterThan">
      <formula>$K$292*2</formula>
    </cfRule>
  </conditionalFormatting>
  <conditionalFormatting sqref="L96:L110">
    <cfRule type="cellIs" dxfId="2542" priority="246" stopIfTrue="1" operator="greaterThan">
      <formula>$L$292*2+2</formula>
    </cfRule>
    <cfRule type="cellIs" dxfId="2541" priority="247" stopIfTrue="1" operator="greaterThan">
      <formula>$L$292*2</formula>
    </cfRule>
  </conditionalFormatting>
  <conditionalFormatting sqref="M96:M110">
    <cfRule type="cellIs" dxfId="2540" priority="248" stopIfTrue="1" operator="greaterThan">
      <formula>$M$292*2+2</formula>
    </cfRule>
    <cfRule type="cellIs" dxfId="2539" priority="249" stopIfTrue="1" operator="greaterThan">
      <formula>$M$292*2</formula>
    </cfRule>
  </conditionalFormatting>
  <conditionalFormatting sqref="N96:N110">
    <cfRule type="cellIs" dxfId="2538" priority="250" stopIfTrue="1" operator="greaterThan">
      <formula>$N$292*2+2</formula>
    </cfRule>
    <cfRule type="cellIs" dxfId="2537" priority="251" stopIfTrue="1" operator="greaterThan">
      <formula>$N$292*2</formula>
    </cfRule>
  </conditionalFormatting>
  <conditionalFormatting sqref="G96:G110">
    <cfRule type="cellIs" dxfId="2536" priority="252" stopIfTrue="1" operator="greaterThan">
      <formula>$G$292*2+2</formula>
    </cfRule>
    <cfRule type="cellIs" dxfId="2535" priority="253" stopIfTrue="1" operator="greaterThan">
      <formula>$G$292*2</formula>
    </cfRule>
  </conditionalFormatting>
  <conditionalFormatting sqref="F96:F110">
    <cfRule type="cellIs" dxfId="2534" priority="254" stopIfTrue="1" operator="greaterThan">
      <formula>$F$292*2+2</formula>
    </cfRule>
    <cfRule type="cellIs" dxfId="2533" priority="255" stopIfTrue="1" operator="greaterThan">
      <formula>$F$292*2</formula>
    </cfRule>
  </conditionalFormatting>
  <conditionalFormatting sqref="H120:H132">
    <cfRule type="cellIs" dxfId="2532" priority="220" stopIfTrue="1" operator="greaterThan">
      <formula>$H$292*2+2</formula>
    </cfRule>
    <cfRule type="cellIs" dxfId="2531" priority="221" stopIfTrue="1" operator="greaterThan">
      <formula>$H$292*2</formula>
    </cfRule>
  </conditionalFormatting>
  <conditionalFormatting sqref="I120:I132">
    <cfRule type="cellIs" dxfId="2530" priority="222" stopIfTrue="1" operator="greaterThan">
      <formula>$I$292*2+2</formula>
    </cfRule>
    <cfRule type="cellIs" dxfId="2529" priority="223" stopIfTrue="1" operator="greaterThan">
      <formula>$I$292*2</formula>
    </cfRule>
  </conditionalFormatting>
  <conditionalFormatting sqref="J120:J132">
    <cfRule type="cellIs" dxfId="2528" priority="224" stopIfTrue="1" operator="greaterThan">
      <formula>$J$292*2+2</formula>
    </cfRule>
    <cfRule type="cellIs" dxfId="2527" priority="225" stopIfTrue="1" operator="greaterThan">
      <formula>$J$292*2</formula>
    </cfRule>
  </conditionalFormatting>
  <conditionalFormatting sqref="K120:K132">
    <cfRule type="cellIs" dxfId="2526" priority="226" stopIfTrue="1" operator="greaterThan">
      <formula>$K$292*2+2</formula>
    </cfRule>
    <cfRule type="cellIs" dxfId="2525" priority="227" stopIfTrue="1" operator="greaterThan">
      <formula>$K$292*2</formula>
    </cfRule>
  </conditionalFormatting>
  <conditionalFormatting sqref="L120:L132">
    <cfRule type="cellIs" dxfId="2524" priority="228" stopIfTrue="1" operator="greaterThan">
      <formula>$L$292*2+2</formula>
    </cfRule>
    <cfRule type="cellIs" dxfId="2523" priority="229" stopIfTrue="1" operator="greaterThan">
      <formula>$L$292*2</formula>
    </cfRule>
  </conditionalFormatting>
  <conditionalFormatting sqref="M120:M132">
    <cfRule type="cellIs" dxfId="2522" priority="230" stopIfTrue="1" operator="greaterThan">
      <formula>$M$292*2+2</formula>
    </cfRule>
    <cfRule type="cellIs" dxfId="2521" priority="231" stopIfTrue="1" operator="greaterThan">
      <formula>$M$292*2</formula>
    </cfRule>
  </conditionalFormatting>
  <conditionalFormatting sqref="N120:N132">
    <cfRule type="cellIs" dxfId="2520" priority="232" stopIfTrue="1" operator="greaterThan">
      <formula>$N$292*2+2</formula>
    </cfRule>
    <cfRule type="cellIs" dxfId="2519" priority="233" stopIfTrue="1" operator="greaterThan">
      <formula>$N$292*2</formula>
    </cfRule>
  </conditionalFormatting>
  <conditionalFormatting sqref="G120:G132">
    <cfRule type="cellIs" dxfId="2518" priority="234" stopIfTrue="1" operator="greaterThan">
      <formula>$G$292*2+2</formula>
    </cfRule>
    <cfRule type="cellIs" dxfId="2517" priority="235" stopIfTrue="1" operator="greaterThan">
      <formula>$G$292*2</formula>
    </cfRule>
  </conditionalFormatting>
  <conditionalFormatting sqref="F120:F132">
    <cfRule type="cellIs" dxfId="2516" priority="236" stopIfTrue="1" operator="greaterThan">
      <formula>$F$292*2+2</formula>
    </cfRule>
    <cfRule type="cellIs" dxfId="2515" priority="237" stopIfTrue="1" operator="greaterThan">
      <formula>$F$292*2</formula>
    </cfRule>
  </conditionalFormatting>
  <conditionalFormatting sqref="H111:H119">
    <cfRule type="cellIs" dxfId="2514" priority="202" stopIfTrue="1" operator="greaterThan">
      <formula>$H$292*2+2</formula>
    </cfRule>
    <cfRule type="cellIs" dxfId="2513" priority="203" stopIfTrue="1" operator="greaterThan">
      <formula>$H$292*2</formula>
    </cfRule>
  </conditionalFormatting>
  <conditionalFormatting sqref="I111:I119">
    <cfRule type="cellIs" dxfId="2512" priority="204" stopIfTrue="1" operator="greaterThan">
      <formula>$I$292*2+2</formula>
    </cfRule>
    <cfRule type="cellIs" dxfId="2511" priority="205" stopIfTrue="1" operator="greaterThan">
      <formula>$I$292*2</formula>
    </cfRule>
  </conditionalFormatting>
  <conditionalFormatting sqref="J111:J119">
    <cfRule type="cellIs" dxfId="2510" priority="206" stopIfTrue="1" operator="greaterThan">
      <formula>$J$292*2+2</formula>
    </cfRule>
    <cfRule type="cellIs" dxfId="2509" priority="207" stopIfTrue="1" operator="greaterThan">
      <formula>$J$292*2</formula>
    </cfRule>
  </conditionalFormatting>
  <conditionalFormatting sqref="K111:K119">
    <cfRule type="cellIs" dxfId="2508" priority="208" stopIfTrue="1" operator="greaterThan">
      <formula>$K$292*2+2</formula>
    </cfRule>
    <cfRule type="cellIs" dxfId="2507" priority="209" stopIfTrue="1" operator="greaterThan">
      <formula>$K$292*2</formula>
    </cfRule>
  </conditionalFormatting>
  <conditionalFormatting sqref="L111:L119">
    <cfRule type="cellIs" dxfId="2506" priority="210" stopIfTrue="1" operator="greaterThan">
      <formula>$L$292*2+2</formula>
    </cfRule>
    <cfRule type="cellIs" dxfId="2505" priority="211" stopIfTrue="1" operator="greaterThan">
      <formula>$L$292*2</formula>
    </cfRule>
  </conditionalFormatting>
  <conditionalFormatting sqref="M111:M119">
    <cfRule type="cellIs" dxfId="2504" priority="212" stopIfTrue="1" operator="greaterThan">
      <formula>$M$292*2+2</formula>
    </cfRule>
    <cfRule type="cellIs" dxfId="2503" priority="213" stopIfTrue="1" operator="greaterThan">
      <formula>$M$292*2</formula>
    </cfRule>
  </conditionalFormatting>
  <conditionalFormatting sqref="N111:N119">
    <cfRule type="cellIs" dxfId="2502" priority="214" stopIfTrue="1" operator="greaterThan">
      <formula>$N$292*2+2</formula>
    </cfRule>
    <cfRule type="cellIs" dxfId="2501" priority="215" stopIfTrue="1" operator="greaterThan">
      <formula>$N$292*2</formula>
    </cfRule>
  </conditionalFormatting>
  <conditionalFormatting sqref="G111:G119">
    <cfRule type="cellIs" dxfId="2500" priority="216" stopIfTrue="1" operator="greaterThan">
      <formula>$G$292*2+2</formula>
    </cfRule>
    <cfRule type="cellIs" dxfId="2499" priority="217" stopIfTrue="1" operator="greaterThan">
      <formula>$G$292*2</formula>
    </cfRule>
  </conditionalFormatting>
  <conditionalFormatting sqref="F111:F119">
    <cfRule type="cellIs" dxfId="2498" priority="218" stopIfTrue="1" operator="greaterThan">
      <formula>$F$292*2+2</formula>
    </cfRule>
    <cfRule type="cellIs" dxfId="2497" priority="219" stopIfTrue="1" operator="greaterThan">
      <formula>$F$292*2</formula>
    </cfRule>
  </conditionalFormatting>
  <conditionalFormatting sqref="H151:H166">
    <cfRule type="cellIs" dxfId="2496" priority="184" stopIfTrue="1" operator="greaterThan">
      <formula>$H$292*2+2</formula>
    </cfRule>
    <cfRule type="cellIs" dxfId="2495" priority="185" stopIfTrue="1" operator="greaterThan">
      <formula>$H$292*2</formula>
    </cfRule>
  </conditionalFormatting>
  <conditionalFormatting sqref="I151:I166">
    <cfRule type="cellIs" dxfId="2494" priority="186" stopIfTrue="1" operator="greaterThan">
      <formula>$I$292*2+2</formula>
    </cfRule>
    <cfRule type="cellIs" dxfId="2493" priority="187" stopIfTrue="1" operator="greaterThan">
      <formula>$I$292*2</formula>
    </cfRule>
  </conditionalFormatting>
  <conditionalFormatting sqref="J151:J166">
    <cfRule type="cellIs" dxfId="2492" priority="188" stopIfTrue="1" operator="greaterThan">
      <formula>$J$292*2+2</formula>
    </cfRule>
    <cfRule type="cellIs" dxfId="2491" priority="189" stopIfTrue="1" operator="greaterThan">
      <formula>$J$292*2</formula>
    </cfRule>
  </conditionalFormatting>
  <conditionalFormatting sqref="K151:K166">
    <cfRule type="cellIs" dxfId="2490" priority="190" stopIfTrue="1" operator="greaterThan">
      <formula>$K$292*2+2</formula>
    </cfRule>
    <cfRule type="cellIs" dxfId="2489" priority="191" stopIfTrue="1" operator="greaterThan">
      <formula>$K$292*2</formula>
    </cfRule>
  </conditionalFormatting>
  <conditionalFormatting sqref="L151:L166">
    <cfRule type="cellIs" dxfId="2488" priority="192" stopIfTrue="1" operator="greaterThan">
      <formula>$L$292*2+2</formula>
    </cfRule>
    <cfRule type="cellIs" dxfId="2487" priority="193" stopIfTrue="1" operator="greaterThan">
      <formula>$L$292*2</formula>
    </cfRule>
  </conditionalFormatting>
  <conditionalFormatting sqref="M151:M166">
    <cfRule type="cellIs" dxfId="2486" priority="194" stopIfTrue="1" operator="greaterThan">
      <formula>$M$292*2+2</formula>
    </cfRule>
    <cfRule type="cellIs" dxfId="2485" priority="195" stopIfTrue="1" operator="greaterThan">
      <formula>$M$292*2</formula>
    </cfRule>
  </conditionalFormatting>
  <conditionalFormatting sqref="N151:N166">
    <cfRule type="cellIs" dxfId="2484" priority="196" stopIfTrue="1" operator="greaterThan">
      <formula>$N$292*2+2</formula>
    </cfRule>
    <cfRule type="cellIs" dxfId="2483" priority="197" stopIfTrue="1" operator="greaterThan">
      <formula>$N$292*2</formula>
    </cfRule>
  </conditionalFormatting>
  <conditionalFormatting sqref="G151:G166">
    <cfRule type="cellIs" dxfId="2482" priority="198" stopIfTrue="1" operator="greaterThan">
      <formula>$G$292*2+2</formula>
    </cfRule>
    <cfRule type="cellIs" dxfId="2481" priority="199" stopIfTrue="1" operator="greaterThan">
      <formula>$G$292*2</formula>
    </cfRule>
  </conditionalFormatting>
  <conditionalFormatting sqref="F151:F166">
    <cfRule type="cellIs" dxfId="2480" priority="200" stopIfTrue="1" operator="greaterThan">
      <formula>$F$292*2+2</formula>
    </cfRule>
    <cfRule type="cellIs" dxfId="2479" priority="201" stopIfTrue="1" operator="greaterThan">
      <formula>$F$292*2</formula>
    </cfRule>
  </conditionalFormatting>
  <conditionalFormatting sqref="R343:Y359">
    <cfRule type="cellIs" dxfId="2478" priority="181" operator="between">
      <formula>100</formula>
      <formula>$V$341</formula>
    </cfRule>
    <cfRule type="cellIs" dxfId="2477" priority="182" operator="between">
      <formula>$T$341</formula>
      <formula>1</formula>
    </cfRule>
    <cfRule type="cellIs" dxfId="2476" priority="183" operator="equal">
      <formula>0</formula>
    </cfRule>
  </conditionalFormatting>
  <conditionalFormatting sqref="H167:H177">
    <cfRule type="cellIs" dxfId="2475" priority="163" stopIfTrue="1" operator="greaterThan">
      <formula>$H$292*2+2</formula>
    </cfRule>
    <cfRule type="cellIs" dxfId="2474" priority="164" stopIfTrue="1" operator="greaterThan">
      <formula>$H$292*2</formula>
    </cfRule>
  </conditionalFormatting>
  <conditionalFormatting sqref="I167:I177">
    <cfRule type="cellIs" dxfId="2473" priority="165" stopIfTrue="1" operator="greaterThan">
      <formula>$I$292*2+2</formula>
    </cfRule>
    <cfRule type="cellIs" dxfId="2472" priority="166" stopIfTrue="1" operator="greaterThan">
      <formula>$I$292*2</formula>
    </cfRule>
  </conditionalFormatting>
  <conditionalFormatting sqref="J167:J177">
    <cfRule type="cellIs" dxfId="2471" priority="167" stopIfTrue="1" operator="greaterThan">
      <formula>$J$292*2+2</formula>
    </cfRule>
    <cfRule type="cellIs" dxfId="2470" priority="168" stopIfTrue="1" operator="greaterThan">
      <formula>$J$292*2</formula>
    </cfRule>
  </conditionalFormatting>
  <conditionalFormatting sqref="K167:K177">
    <cfRule type="cellIs" dxfId="2469" priority="169" stopIfTrue="1" operator="greaterThan">
      <formula>$K$292*2+2</formula>
    </cfRule>
    <cfRule type="cellIs" dxfId="2468" priority="170" stopIfTrue="1" operator="greaterThan">
      <formula>$K$292*2</formula>
    </cfRule>
  </conditionalFormatting>
  <conditionalFormatting sqref="L167:L177">
    <cfRule type="cellIs" dxfId="2467" priority="171" stopIfTrue="1" operator="greaterThan">
      <formula>$L$292*2+2</formula>
    </cfRule>
    <cfRule type="cellIs" dxfId="2466" priority="172" stopIfTrue="1" operator="greaterThan">
      <formula>$L$292*2</formula>
    </cfRule>
  </conditionalFormatting>
  <conditionalFormatting sqref="M167:M177">
    <cfRule type="cellIs" dxfId="2465" priority="173" stopIfTrue="1" operator="greaterThan">
      <formula>$M$292*2+2</formula>
    </cfRule>
    <cfRule type="cellIs" dxfId="2464" priority="174" stopIfTrue="1" operator="greaterThan">
      <formula>$M$292*2</formula>
    </cfRule>
  </conditionalFormatting>
  <conditionalFormatting sqref="N167:N177">
    <cfRule type="cellIs" dxfId="2463" priority="175" stopIfTrue="1" operator="greaterThan">
      <formula>$N$292*2+2</formula>
    </cfRule>
    <cfRule type="cellIs" dxfId="2462" priority="176" stopIfTrue="1" operator="greaterThan">
      <formula>$N$292*2</formula>
    </cfRule>
  </conditionalFormatting>
  <conditionalFormatting sqref="G167:G177">
    <cfRule type="cellIs" dxfId="2461" priority="177" stopIfTrue="1" operator="greaterThan">
      <formula>$G$292*2+2</formula>
    </cfRule>
    <cfRule type="cellIs" dxfId="2460" priority="178" stopIfTrue="1" operator="greaterThan">
      <formula>$G$292*2</formula>
    </cfRule>
  </conditionalFormatting>
  <conditionalFormatting sqref="F167:F177">
    <cfRule type="cellIs" dxfId="2459" priority="179" stopIfTrue="1" operator="greaterThan">
      <formula>$F$292*2+2</formula>
    </cfRule>
    <cfRule type="cellIs" dxfId="2458" priority="180" stopIfTrue="1" operator="greaterThan">
      <formula>$F$292*2</formula>
    </cfRule>
  </conditionalFormatting>
  <conditionalFormatting sqref="H183:H190">
    <cfRule type="cellIs" dxfId="2457" priority="145" stopIfTrue="1" operator="greaterThan">
      <formula>$H$292*2+2</formula>
    </cfRule>
    <cfRule type="cellIs" dxfId="2456" priority="146" stopIfTrue="1" operator="greaterThan">
      <formula>$H$292*2</formula>
    </cfRule>
  </conditionalFormatting>
  <conditionalFormatting sqref="I183:I190">
    <cfRule type="cellIs" dxfId="2455" priority="147" stopIfTrue="1" operator="greaterThan">
      <formula>$I$292*2+2</formula>
    </cfRule>
    <cfRule type="cellIs" dxfId="2454" priority="148" stopIfTrue="1" operator="greaterThan">
      <formula>$I$292*2</formula>
    </cfRule>
  </conditionalFormatting>
  <conditionalFormatting sqref="J183:J190">
    <cfRule type="cellIs" dxfId="2453" priority="149" stopIfTrue="1" operator="greaterThan">
      <formula>$J$292*2+2</formula>
    </cfRule>
    <cfRule type="cellIs" dxfId="2452" priority="150" stopIfTrue="1" operator="greaterThan">
      <formula>$J$292*2</formula>
    </cfRule>
  </conditionalFormatting>
  <conditionalFormatting sqref="K183:K190">
    <cfRule type="cellIs" dxfId="2451" priority="151" stopIfTrue="1" operator="greaterThan">
      <formula>$K$292*2+2</formula>
    </cfRule>
    <cfRule type="cellIs" dxfId="2450" priority="152" stopIfTrue="1" operator="greaterThan">
      <formula>$K$292*2</formula>
    </cfRule>
  </conditionalFormatting>
  <conditionalFormatting sqref="L183:L190">
    <cfRule type="cellIs" dxfId="2449" priority="153" stopIfTrue="1" operator="greaterThan">
      <formula>$L$292*2+2</formula>
    </cfRule>
    <cfRule type="cellIs" dxfId="2448" priority="154" stopIfTrue="1" operator="greaterThan">
      <formula>$L$292*2</formula>
    </cfRule>
  </conditionalFormatting>
  <conditionalFormatting sqref="M183:M190">
    <cfRule type="cellIs" dxfId="2447" priority="155" stopIfTrue="1" operator="greaterThan">
      <formula>$M$292*2+2</formula>
    </cfRule>
    <cfRule type="cellIs" dxfId="2446" priority="156" stopIfTrue="1" operator="greaterThan">
      <formula>$M$292*2</formula>
    </cfRule>
  </conditionalFormatting>
  <conditionalFormatting sqref="N183:N190">
    <cfRule type="cellIs" dxfId="2445" priority="157" stopIfTrue="1" operator="greaterThan">
      <formula>$N$292*2+2</formula>
    </cfRule>
    <cfRule type="cellIs" dxfId="2444" priority="158" stopIfTrue="1" operator="greaterThan">
      <formula>$N$292*2</formula>
    </cfRule>
  </conditionalFormatting>
  <conditionalFormatting sqref="G183:G190">
    <cfRule type="cellIs" dxfId="2443" priority="159" stopIfTrue="1" operator="greaterThan">
      <formula>$G$292*2+2</formula>
    </cfRule>
    <cfRule type="cellIs" dxfId="2442" priority="160" stopIfTrue="1" operator="greaterThan">
      <formula>$G$292*2</formula>
    </cfRule>
  </conditionalFormatting>
  <conditionalFormatting sqref="F183:F190">
    <cfRule type="cellIs" dxfId="2441" priority="161" stopIfTrue="1" operator="greaterThan">
      <formula>$F$292*2+2</formula>
    </cfRule>
    <cfRule type="cellIs" dxfId="2440" priority="162" stopIfTrue="1" operator="greaterThan">
      <formula>$F$292*2</formula>
    </cfRule>
  </conditionalFormatting>
  <conditionalFormatting sqref="H178:H182">
    <cfRule type="cellIs" dxfId="2439" priority="127" stopIfTrue="1" operator="greaterThan">
      <formula>$H$292*2+2</formula>
    </cfRule>
    <cfRule type="cellIs" dxfId="2438" priority="128" stopIfTrue="1" operator="greaterThan">
      <formula>$H$292*2</formula>
    </cfRule>
  </conditionalFormatting>
  <conditionalFormatting sqref="I178:I182">
    <cfRule type="cellIs" dxfId="2437" priority="129" stopIfTrue="1" operator="greaterThan">
      <formula>$I$292*2+2</formula>
    </cfRule>
    <cfRule type="cellIs" dxfId="2436" priority="130" stopIfTrue="1" operator="greaterThan">
      <formula>$I$292*2</formula>
    </cfRule>
  </conditionalFormatting>
  <conditionalFormatting sqref="J178:J182">
    <cfRule type="cellIs" dxfId="2435" priority="131" stopIfTrue="1" operator="greaterThan">
      <formula>$J$292*2+2</formula>
    </cfRule>
    <cfRule type="cellIs" dxfId="2434" priority="132" stopIfTrue="1" operator="greaterThan">
      <formula>$J$292*2</formula>
    </cfRule>
  </conditionalFormatting>
  <conditionalFormatting sqref="K178:K182">
    <cfRule type="cellIs" dxfId="2433" priority="133" stopIfTrue="1" operator="greaterThan">
      <formula>$K$292*2+2</formula>
    </cfRule>
    <cfRule type="cellIs" dxfId="2432" priority="134" stopIfTrue="1" operator="greaterThan">
      <formula>$K$292*2</formula>
    </cfRule>
  </conditionalFormatting>
  <conditionalFormatting sqref="L178:L182">
    <cfRule type="cellIs" dxfId="2431" priority="135" stopIfTrue="1" operator="greaterThan">
      <formula>$L$292*2+2</formula>
    </cfRule>
    <cfRule type="cellIs" dxfId="2430" priority="136" stopIfTrue="1" operator="greaterThan">
      <formula>$L$292*2</formula>
    </cfRule>
  </conditionalFormatting>
  <conditionalFormatting sqref="M178:M182">
    <cfRule type="cellIs" dxfId="2429" priority="137" stopIfTrue="1" operator="greaterThan">
      <formula>$M$292*2+2</formula>
    </cfRule>
    <cfRule type="cellIs" dxfId="2428" priority="138" stopIfTrue="1" operator="greaterThan">
      <formula>$M$292*2</formula>
    </cfRule>
  </conditionalFormatting>
  <conditionalFormatting sqref="N178:N182">
    <cfRule type="cellIs" dxfId="2427" priority="139" stopIfTrue="1" operator="greaterThan">
      <formula>$N$292*2+2</formula>
    </cfRule>
    <cfRule type="cellIs" dxfId="2426" priority="140" stopIfTrue="1" operator="greaterThan">
      <formula>$N$292*2</formula>
    </cfRule>
  </conditionalFormatting>
  <conditionalFormatting sqref="G178:G182">
    <cfRule type="cellIs" dxfId="2425" priority="141" stopIfTrue="1" operator="greaterThan">
      <formula>$G$292*2+2</formula>
    </cfRule>
    <cfRule type="cellIs" dxfId="2424" priority="142" stopIfTrue="1" operator="greaterThan">
      <formula>$G$292*2</formula>
    </cfRule>
  </conditionalFormatting>
  <conditionalFormatting sqref="F178:F182">
    <cfRule type="cellIs" dxfId="2423" priority="143" stopIfTrue="1" operator="greaterThan">
      <formula>$F$292*2+2</formula>
    </cfRule>
    <cfRule type="cellIs" dxfId="2422" priority="144" stopIfTrue="1" operator="greaterThan">
      <formula>$F$292*2</formula>
    </cfRule>
  </conditionalFormatting>
  <conditionalFormatting sqref="H192">
    <cfRule type="cellIs" dxfId="2421" priority="109" stopIfTrue="1" operator="greaterThan">
      <formula>$H$292*2+2</formula>
    </cfRule>
    <cfRule type="cellIs" dxfId="2420" priority="110" stopIfTrue="1" operator="greaterThan">
      <formula>$H$292*2</formula>
    </cfRule>
  </conditionalFormatting>
  <conditionalFormatting sqref="I192">
    <cfRule type="cellIs" dxfId="2419" priority="111" stopIfTrue="1" operator="greaterThan">
      <formula>$I$292*2+2</formula>
    </cfRule>
    <cfRule type="cellIs" dxfId="2418" priority="112" stopIfTrue="1" operator="greaterThan">
      <formula>$I$292*2</formula>
    </cfRule>
  </conditionalFormatting>
  <conditionalFormatting sqref="J192">
    <cfRule type="cellIs" dxfId="2417" priority="113" stopIfTrue="1" operator="greaterThan">
      <formula>$J$292*2+2</formula>
    </cfRule>
    <cfRule type="cellIs" dxfId="2416" priority="114" stopIfTrue="1" operator="greaterThan">
      <formula>$J$292*2</formula>
    </cfRule>
  </conditionalFormatting>
  <conditionalFormatting sqref="K192">
    <cfRule type="cellIs" dxfId="2415" priority="115" stopIfTrue="1" operator="greaterThan">
      <formula>$K$292*2+2</formula>
    </cfRule>
    <cfRule type="cellIs" dxfId="2414" priority="116" stopIfTrue="1" operator="greaterThan">
      <formula>$K$292*2</formula>
    </cfRule>
  </conditionalFormatting>
  <conditionalFormatting sqref="L192">
    <cfRule type="cellIs" dxfId="2413" priority="117" stopIfTrue="1" operator="greaterThan">
      <formula>$L$292*2+2</formula>
    </cfRule>
    <cfRule type="cellIs" dxfId="2412" priority="118" stopIfTrue="1" operator="greaterThan">
      <formula>$L$292*2</formula>
    </cfRule>
  </conditionalFormatting>
  <conditionalFormatting sqref="M192">
    <cfRule type="cellIs" dxfId="2411" priority="119" stopIfTrue="1" operator="greaterThan">
      <formula>$M$292*2+2</formula>
    </cfRule>
    <cfRule type="cellIs" dxfId="2410" priority="120" stopIfTrue="1" operator="greaterThan">
      <formula>$M$292*2</formula>
    </cfRule>
  </conditionalFormatting>
  <conditionalFormatting sqref="N192">
    <cfRule type="cellIs" dxfId="2409" priority="121" stopIfTrue="1" operator="greaterThan">
      <formula>$N$292*2+2</formula>
    </cfRule>
    <cfRule type="cellIs" dxfId="2408" priority="122" stopIfTrue="1" operator="greaterThan">
      <formula>$N$292*2</formula>
    </cfRule>
  </conditionalFormatting>
  <conditionalFormatting sqref="G192">
    <cfRule type="cellIs" dxfId="2407" priority="123" stopIfTrue="1" operator="greaterThan">
      <formula>$G$292*2+2</formula>
    </cfRule>
    <cfRule type="cellIs" dxfId="2406" priority="124" stopIfTrue="1" operator="greaterThan">
      <formula>$G$292*2</formula>
    </cfRule>
  </conditionalFormatting>
  <conditionalFormatting sqref="F192">
    <cfRule type="cellIs" dxfId="2405" priority="125" stopIfTrue="1" operator="greaterThan">
      <formula>$F$292*2+2</formula>
    </cfRule>
    <cfRule type="cellIs" dxfId="2404" priority="126" stopIfTrue="1" operator="greaterThan">
      <formula>$F$292*2</formula>
    </cfRule>
  </conditionalFormatting>
  <conditionalFormatting sqref="H191">
    <cfRule type="cellIs" dxfId="2403" priority="91" stopIfTrue="1" operator="greaterThan">
      <formula>$H$292*2+2</formula>
    </cfRule>
    <cfRule type="cellIs" dxfId="2402" priority="92" stopIfTrue="1" operator="greaterThan">
      <formula>$H$292*2</formula>
    </cfRule>
  </conditionalFormatting>
  <conditionalFormatting sqref="I191">
    <cfRule type="cellIs" dxfId="2401" priority="93" stopIfTrue="1" operator="greaterThan">
      <formula>$I$292*2+2</formula>
    </cfRule>
    <cfRule type="cellIs" dxfId="2400" priority="94" stopIfTrue="1" operator="greaterThan">
      <formula>$I$292*2</formula>
    </cfRule>
  </conditionalFormatting>
  <conditionalFormatting sqref="J191">
    <cfRule type="cellIs" dxfId="2399" priority="95" stopIfTrue="1" operator="greaterThan">
      <formula>$J$292*2+2</formula>
    </cfRule>
    <cfRule type="cellIs" dxfId="2398" priority="96" stopIfTrue="1" operator="greaterThan">
      <formula>$J$292*2</formula>
    </cfRule>
  </conditionalFormatting>
  <conditionalFormatting sqref="K191">
    <cfRule type="cellIs" dxfId="2397" priority="97" stopIfTrue="1" operator="greaterThan">
      <formula>$K$292*2+2</formula>
    </cfRule>
    <cfRule type="cellIs" dxfId="2396" priority="98" stopIfTrue="1" operator="greaterThan">
      <formula>$K$292*2</formula>
    </cfRule>
  </conditionalFormatting>
  <conditionalFormatting sqref="L191">
    <cfRule type="cellIs" dxfId="2395" priority="99" stopIfTrue="1" operator="greaterThan">
      <formula>$L$292*2+2</formula>
    </cfRule>
    <cfRule type="cellIs" dxfId="2394" priority="100" stopIfTrue="1" operator="greaterThan">
      <formula>$L$292*2</formula>
    </cfRule>
  </conditionalFormatting>
  <conditionalFormatting sqref="M191">
    <cfRule type="cellIs" dxfId="2393" priority="101" stopIfTrue="1" operator="greaterThan">
      <formula>$M$292*2+2</formula>
    </cfRule>
    <cfRule type="cellIs" dxfId="2392" priority="102" stopIfTrue="1" operator="greaterThan">
      <formula>$M$292*2</formula>
    </cfRule>
  </conditionalFormatting>
  <conditionalFormatting sqref="N191">
    <cfRule type="cellIs" dxfId="2391" priority="103" stopIfTrue="1" operator="greaterThan">
      <formula>$N$292*2+2</formula>
    </cfRule>
    <cfRule type="cellIs" dxfId="2390" priority="104" stopIfTrue="1" operator="greaterThan">
      <formula>$N$292*2</formula>
    </cfRule>
  </conditionalFormatting>
  <conditionalFormatting sqref="G191">
    <cfRule type="cellIs" dxfId="2389" priority="105" stopIfTrue="1" operator="greaterThan">
      <formula>$G$292*2+2</formula>
    </cfRule>
    <cfRule type="cellIs" dxfId="2388" priority="106" stopIfTrue="1" operator="greaterThan">
      <formula>$G$292*2</formula>
    </cfRule>
  </conditionalFormatting>
  <conditionalFormatting sqref="F191">
    <cfRule type="cellIs" dxfId="2387" priority="107" stopIfTrue="1" operator="greaterThan">
      <formula>$F$292*2+2</formula>
    </cfRule>
    <cfRule type="cellIs" dxfId="2386" priority="108" stopIfTrue="1" operator="greaterThan">
      <formula>$F$292*2</formula>
    </cfRule>
  </conditionalFormatting>
  <conditionalFormatting sqref="H261:H273">
    <cfRule type="cellIs" dxfId="2385" priority="73" stopIfTrue="1" operator="greaterThan">
      <formula>$H$292*2+2</formula>
    </cfRule>
    <cfRule type="cellIs" dxfId="2384" priority="74" stopIfTrue="1" operator="greaterThan">
      <formula>$H$292*2</formula>
    </cfRule>
  </conditionalFormatting>
  <conditionalFormatting sqref="I261:I273">
    <cfRule type="cellIs" dxfId="2383" priority="75" stopIfTrue="1" operator="greaterThan">
      <formula>$I$292*2+2</formula>
    </cfRule>
    <cfRule type="cellIs" dxfId="2382" priority="76" stopIfTrue="1" operator="greaterThan">
      <formula>$I$292*2</formula>
    </cfRule>
  </conditionalFormatting>
  <conditionalFormatting sqref="J261:J273">
    <cfRule type="cellIs" dxfId="2381" priority="77" stopIfTrue="1" operator="greaterThan">
      <formula>$J$292*2+2</formula>
    </cfRule>
    <cfRule type="cellIs" dxfId="2380" priority="78" stopIfTrue="1" operator="greaterThan">
      <formula>$J$292*2</formula>
    </cfRule>
  </conditionalFormatting>
  <conditionalFormatting sqref="K261:K273">
    <cfRule type="cellIs" dxfId="2379" priority="79" stopIfTrue="1" operator="greaterThan">
      <formula>$K$292*2+2</formula>
    </cfRule>
    <cfRule type="cellIs" dxfId="2378" priority="80" stopIfTrue="1" operator="greaterThan">
      <formula>$K$292*2</formula>
    </cfRule>
  </conditionalFormatting>
  <conditionalFormatting sqref="L261:L273">
    <cfRule type="cellIs" dxfId="2377" priority="81" stopIfTrue="1" operator="greaterThan">
      <formula>$L$292*2+2</formula>
    </cfRule>
    <cfRule type="cellIs" dxfId="2376" priority="82" stopIfTrue="1" operator="greaterThan">
      <formula>$L$292*2</formula>
    </cfRule>
  </conditionalFormatting>
  <conditionalFormatting sqref="M261:M273">
    <cfRule type="cellIs" dxfId="2375" priority="83" stopIfTrue="1" operator="greaterThan">
      <formula>$M$292*2+2</formula>
    </cfRule>
    <cfRule type="cellIs" dxfId="2374" priority="84" stopIfTrue="1" operator="greaterThan">
      <formula>$M$292*2</formula>
    </cfRule>
  </conditionalFormatting>
  <conditionalFormatting sqref="N261:N273">
    <cfRule type="cellIs" dxfId="2373" priority="85" stopIfTrue="1" operator="greaterThan">
      <formula>$N$292*2+2</formula>
    </cfRule>
    <cfRule type="cellIs" dxfId="2372" priority="86" stopIfTrue="1" operator="greaterThan">
      <formula>$N$292*2</formula>
    </cfRule>
  </conditionalFormatting>
  <conditionalFormatting sqref="G261:G273">
    <cfRule type="cellIs" dxfId="2371" priority="87" stopIfTrue="1" operator="greaterThan">
      <formula>$G$292*2+2</formula>
    </cfRule>
    <cfRule type="cellIs" dxfId="2370" priority="88" stopIfTrue="1" operator="greaterThan">
      <formula>$G$292*2</formula>
    </cfRule>
  </conditionalFormatting>
  <conditionalFormatting sqref="F261:F273">
    <cfRule type="cellIs" dxfId="2369" priority="89" stopIfTrue="1" operator="greaterThan">
      <formula>$F$292*2+2</formula>
    </cfRule>
    <cfRule type="cellIs" dxfId="2368" priority="90" stopIfTrue="1" operator="greaterThan">
      <formula>$F$292*2</formula>
    </cfRule>
  </conditionalFormatting>
  <conditionalFormatting sqref="H248:H260">
    <cfRule type="cellIs" dxfId="2367" priority="55" stopIfTrue="1" operator="greaterThan">
      <formula>$H$292*2+2</formula>
    </cfRule>
    <cfRule type="cellIs" dxfId="2366" priority="56" stopIfTrue="1" operator="greaterThan">
      <formula>$H$292*2</formula>
    </cfRule>
  </conditionalFormatting>
  <conditionalFormatting sqref="I248:I260">
    <cfRule type="cellIs" dxfId="2365" priority="57" stopIfTrue="1" operator="greaterThan">
      <formula>$I$292*2+2</formula>
    </cfRule>
    <cfRule type="cellIs" dxfId="2364" priority="58" stopIfTrue="1" operator="greaterThan">
      <formula>$I$292*2</formula>
    </cfRule>
  </conditionalFormatting>
  <conditionalFormatting sqref="J248:J260">
    <cfRule type="cellIs" dxfId="2363" priority="59" stopIfTrue="1" operator="greaterThan">
      <formula>$J$292*2+2</formula>
    </cfRule>
    <cfRule type="cellIs" dxfId="2362" priority="60" stopIfTrue="1" operator="greaterThan">
      <formula>$J$292*2</formula>
    </cfRule>
  </conditionalFormatting>
  <conditionalFormatting sqref="K248:K260">
    <cfRule type="cellIs" dxfId="2361" priority="61" stopIfTrue="1" operator="greaterThan">
      <formula>$K$292*2+2</formula>
    </cfRule>
    <cfRule type="cellIs" dxfId="2360" priority="62" stopIfTrue="1" operator="greaterThan">
      <formula>$K$292*2</formula>
    </cfRule>
  </conditionalFormatting>
  <conditionalFormatting sqref="L248:L260">
    <cfRule type="cellIs" dxfId="2359" priority="63" stopIfTrue="1" operator="greaterThan">
      <formula>$L$292*2+2</formula>
    </cfRule>
    <cfRule type="cellIs" dxfId="2358" priority="64" stopIfTrue="1" operator="greaterThan">
      <formula>$L$292*2</formula>
    </cfRule>
  </conditionalFormatting>
  <conditionalFormatting sqref="M248:M260">
    <cfRule type="cellIs" dxfId="2357" priority="65" stopIfTrue="1" operator="greaterThan">
      <formula>$M$292*2+2</formula>
    </cfRule>
    <cfRule type="cellIs" dxfId="2356" priority="66" stopIfTrue="1" operator="greaterThan">
      <formula>$M$292*2</formula>
    </cfRule>
  </conditionalFormatting>
  <conditionalFormatting sqref="N248:N260">
    <cfRule type="cellIs" dxfId="2355" priority="67" stopIfTrue="1" operator="greaterThan">
      <formula>$N$292*2+2</formula>
    </cfRule>
    <cfRule type="cellIs" dxfId="2354" priority="68" stopIfTrue="1" operator="greaterThan">
      <formula>$N$292*2</formula>
    </cfRule>
  </conditionalFormatting>
  <conditionalFormatting sqref="G248:G260">
    <cfRule type="cellIs" dxfId="2353" priority="69" stopIfTrue="1" operator="greaterThan">
      <formula>$G$292*2+2</formula>
    </cfRule>
    <cfRule type="cellIs" dxfId="2352" priority="70" stopIfTrue="1" operator="greaterThan">
      <formula>$G$292*2</formula>
    </cfRule>
  </conditionalFormatting>
  <conditionalFormatting sqref="F248:F260">
    <cfRule type="cellIs" dxfId="2351" priority="71" stopIfTrue="1" operator="greaterThan">
      <formula>$F$292*2+2</formula>
    </cfRule>
    <cfRule type="cellIs" dxfId="2350" priority="72" stopIfTrue="1" operator="greaterThan">
      <formula>$F$292*2</formula>
    </cfRule>
  </conditionalFormatting>
  <conditionalFormatting sqref="H236:H247">
    <cfRule type="cellIs" dxfId="2349" priority="37" stopIfTrue="1" operator="greaterThan">
      <formula>$H$292*2+2</formula>
    </cfRule>
    <cfRule type="cellIs" dxfId="2348" priority="38" stopIfTrue="1" operator="greaterThan">
      <formula>$H$292*2</formula>
    </cfRule>
  </conditionalFormatting>
  <conditionalFormatting sqref="I236:I247">
    <cfRule type="cellIs" dxfId="2347" priority="39" stopIfTrue="1" operator="greaterThan">
      <formula>$I$292*2+2</formula>
    </cfRule>
    <cfRule type="cellIs" dxfId="2346" priority="40" stopIfTrue="1" operator="greaterThan">
      <formula>$I$292*2</formula>
    </cfRule>
  </conditionalFormatting>
  <conditionalFormatting sqref="J236:J247">
    <cfRule type="cellIs" dxfId="2345" priority="41" stopIfTrue="1" operator="greaterThan">
      <formula>$J$292*2+2</formula>
    </cfRule>
    <cfRule type="cellIs" dxfId="2344" priority="42" stopIfTrue="1" operator="greaterThan">
      <formula>$J$292*2</formula>
    </cfRule>
  </conditionalFormatting>
  <conditionalFormatting sqref="K236:K247">
    <cfRule type="cellIs" dxfId="2343" priority="43" stopIfTrue="1" operator="greaterThan">
      <formula>$K$292*2+2</formula>
    </cfRule>
    <cfRule type="cellIs" dxfId="2342" priority="44" stopIfTrue="1" operator="greaterThan">
      <formula>$K$292*2</formula>
    </cfRule>
  </conditionalFormatting>
  <conditionalFormatting sqref="L236:L247">
    <cfRule type="cellIs" dxfId="2341" priority="45" stopIfTrue="1" operator="greaterThan">
      <formula>$L$292*2+2</formula>
    </cfRule>
    <cfRule type="cellIs" dxfId="2340" priority="46" stopIfTrue="1" operator="greaterThan">
      <formula>$L$292*2</formula>
    </cfRule>
  </conditionalFormatting>
  <conditionalFormatting sqref="M236:M247">
    <cfRule type="cellIs" dxfId="2339" priority="47" stopIfTrue="1" operator="greaterThan">
      <formula>$M$292*2+2</formula>
    </cfRule>
    <cfRule type="cellIs" dxfId="2338" priority="48" stopIfTrue="1" operator="greaterThan">
      <formula>$M$292*2</formula>
    </cfRule>
  </conditionalFormatting>
  <conditionalFormatting sqref="N236:N247">
    <cfRule type="cellIs" dxfId="2337" priority="49" stopIfTrue="1" operator="greaterThan">
      <formula>$N$292*2+2</formula>
    </cfRule>
    <cfRule type="cellIs" dxfId="2336" priority="50" stopIfTrue="1" operator="greaterThan">
      <formula>$N$292*2</formula>
    </cfRule>
  </conditionalFormatting>
  <conditionalFormatting sqref="G236:G247">
    <cfRule type="cellIs" dxfId="2335" priority="51" stopIfTrue="1" operator="greaterThan">
      <formula>$G$292*2+2</formula>
    </cfRule>
    <cfRule type="cellIs" dxfId="2334" priority="52" stopIfTrue="1" operator="greaterThan">
      <formula>$G$292*2</formula>
    </cfRule>
  </conditionalFormatting>
  <conditionalFormatting sqref="F236:F247">
    <cfRule type="cellIs" dxfId="2333" priority="53" stopIfTrue="1" operator="greaterThan">
      <formula>$F$292*2+2</formula>
    </cfRule>
    <cfRule type="cellIs" dxfId="2332" priority="54" stopIfTrue="1" operator="greaterThan">
      <formula>$F$292*2</formula>
    </cfRule>
  </conditionalFormatting>
  <conditionalFormatting sqref="H221:H235">
    <cfRule type="cellIs" dxfId="2331" priority="19" stopIfTrue="1" operator="greaterThan">
      <formula>$H$292*2+2</formula>
    </cfRule>
    <cfRule type="cellIs" dxfId="2330" priority="20" stopIfTrue="1" operator="greaterThan">
      <formula>$H$292*2</formula>
    </cfRule>
  </conditionalFormatting>
  <conditionalFormatting sqref="I221:I235">
    <cfRule type="cellIs" dxfId="2329" priority="21" stopIfTrue="1" operator="greaterThan">
      <formula>$I$292*2+2</formula>
    </cfRule>
    <cfRule type="cellIs" dxfId="2328" priority="22" stopIfTrue="1" operator="greaterThan">
      <formula>$I$292*2</formula>
    </cfRule>
  </conditionalFormatting>
  <conditionalFormatting sqref="J221:J235">
    <cfRule type="cellIs" dxfId="2327" priority="23" stopIfTrue="1" operator="greaterThan">
      <formula>$J$292*2+2</formula>
    </cfRule>
    <cfRule type="cellIs" dxfId="2326" priority="24" stopIfTrue="1" operator="greaterThan">
      <formula>$J$292*2</formula>
    </cfRule>
  </conditionalFormatting>
  <conditionalFormatting sqref="K221:K235">
    <cfRule type="cellIs" dxfId="2325" priority="25" stopIfTrue="1" operator="greaterThan">
      <formula>$K$292*2+2</formula>
    </cfRule>
    <cfRule type="cellIs" dxfId="2324" priority="26" stopIfTrue="1" operator="greaterThan">
      <formula>$K$292*2</formula>
    </cfRule>
  </conditionalFormatting>
  <conditionalFormatting sqref="L221:L235">
    <cfRule type="cellIs" dxfId="2323" priority="27" stopIfTrue="1" operator="greaterThan">
      <formula>$L$292*2+2</formula>
    </cfRule>
    <cfRule type="cellIs" dxfId="2322" priority="28" stopIfTrue="1" operator="greaterThan">
      <formula>$L$292*2</formula>
    </cfRule>
  </conditionalFormatting>
  <conditionalFormatting sqref="M221:M235">
    <cfRule type="cellIs" dxfId="2321" priority="29" stopIfTrue="1" operator="greaterThan">
      <formula>$M$292*2+2</formula>
    </cfRule>
    <cfRule type="cellIs" dxfId="2320" priority="30" stopIfTrue="1" operator="greaterThan">
      <formula>$M$292*2</formula>
    </cfRule>
  </conditionalFormatting>
  <conditionalFormatting sqref="N221:N235">
    <cfRule type="cellIs" dxfId="2319" priority="31" stopIfTrue="1" operator="greaterThan">
      <formula>$N$292*2+2</formula>
    </cfRule>
    <cfRule type="cellIs" dxfId="2318" priority="32" stopIfTrue="1" operator="greaterThan">
      <formula>$N$292*2</formula>
    </cfRule>
  </conditionalFormatting>
  <conditionalFormatting sqref="G221:G235">
    <cfRule type="cellIs" dxfId="2317" priority="33" stopIfTrue="1" operator="greaterThan">
      <formula>$G$292*2+2</formula>
    </cfRule>
    <cfRule type="cellIs" dxfId="2316" priority="34" stopIfTrue="1" operator="greaterThan">
      <formula>$G$292*2</formula>
    </cfRule>
  </conditionalFormatting>
  <conditionalFormatting sqref="F221:F235">
    <cfRule type="cellIs" dxfId="2315" priority="35" stopIfTrue="1" operator="greaterThan">
      <formula>$F$292*2+2</formula>
    </cfRule>
    <cfRule type="cellIs" dxfId="2314" priority="36" stopIfTrue="1" operator="greaterThan">
      <formula>$F$292*2</formula>
    </cfRule>
  </conditionalFormatting>
  <conditionalFormatting sqref="H208:H220">
    <cfRule type="cellIs" dxfId="2313" priority="1" stopIfTrue="1" operator="greaterThan">
      <formula>$H$292*2+2</formula>
    </cfRule>
    <cfRule type="cellIs" dxfId="2312" priority="2" stopIfTrue="1" operator="greaterThan">
      <formula>$H$292*2</formula>
    </cfRule>
  </conditionalFormatting>
  <conditionalFormatting sqref="I208:I220">
    <cfRule type="cellIs" dxfId="2311" priority="3" stopIfTrue="1" operator="greaterThan">
      <formula>$I$292*2+2</formula>
    </cfRule>
    <cfRule type="cellIs" dxfId="2310" priority="4" stopIfTrue="1" operator="greaterThan">
      <formula>$I$292*2</formula>
    </cfRule>
  </conditionalFormatting>
  <conditionalFormatting sqref="J208:J220">
    <cfRule type="cellIs" dxfId="2309" priority="5" stopIfTrue="1" operator="greaterThan">
      <formula>$J$292*2+2</formula>
    </cfRule>
    <cfRule type="cellIs" dxfId="2308" priority="6" stopIfTrue="1" operator="greaterThan">
      <formula>$J$292*2</formula>
    </cfRule>
  </conditionalFormatting>
  <conditionalFormatting sqref="K208:K220">
    <cfRule type="cellIs" dxfId="2307" priority="7" stopIfTrue="1" operator="greaterThan">
      <formula>$K$292*2+2</formula>
    </cfRule>
    <cfRule type="cellIs" dxfId="2306" priority="8" stopIfTrue="1" operator="greaterThan">
      <formula>$K$292*2</formula>
    </cfRule>
  </conditionalFormatting>
  <conditionalFormatting sqref="L208:L220">
    <cfRule type="cellIs" dxfId="2305" priority="9" stopIfTrue="1" operator="greaterThan">
      <formula>$L$292*2+2</formula>
    </cfRule>
    <cfRule type="cellIs" dxfId="2304" priority="10" stopIfTrue="1" operator="greaterThan">
      <formula>$L$292*2</formula>
    </cfRule>
  </conditionalFormatting>
  <conditionalFormatting sqref="M208:M220">
    <cfRule type="cellIs" dxfId="2303" priority="11" stopIfTrue="1" operator="greaterThan">
      <formula>$M$292*2+2</formula>
    </cfRule>
    <cfRule type="cellIs" dxfId="2302" priority="12" stopIfTrue="1" operator="greaterThan">
      <formula>$M$292*2</formula>
    </cfRule>
  </conditionalFormatting>
  <conditionalFormatting sqref="N208:N220">
    <cfRule type="cellIs" dxfId="2301" priority="13" stopIfTrue="1" operator="greaterThan">
      <formula>$N$292*2+2</formula>
    </cfRule>
    <cfRule type="cellIs" dxfId="2300" priority="14" stopIfTrue="1" operator="greaterThan">
      <formula>$N$292*2</formula>
    </cfRule>
  </conditionalFormatting>
  <conditionalFormatting sqref="G208:G220">
    <cfRule type="cellIs" dxfId="2299" priority="15" stopIfTrue="1" operator="greaterThan">
      <formula>$G$292*2+2</formula>
    </cfRule>
    <cfRule type="cellIs" dxfId="2298" priority="16" stopIfTrue="1" operator="greaterThan">
      <formula>$G$292*2</formula>
    </cfRule>
  </conditionalFormatting>
  <conditionalFormatting sqref="F208:F220">
    <cfRule type="cellIs" dxfId="2297" priority="17" stopIfTrue="1" operator="greaterThan">
      <formula>$F$292*2+2</formula>
    </cfRule>
    <cfRule type="cellIs" dxfId="2296" priority="18" stopIfTrue="1" operator="greaterThan">
      <formula>$F$292*2</formula>
    </cfRule>
  </conditionalFormatting>
  <pageMargins left="0.7" right="0.7" top="0.75" bottom="0.75" header="0.3" footer="0.3"/>
  <pageSetup orientation="portrait" r:id="rId1"/>
  <headerFooter differentOddEven="1" differentFirst="1"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Q364"/>
  <sheetViews>
    <sheetView zoomScale="115" zoomScaleNormal="115" zoomScaleSheetLayoutView="100" workbookViewId="0">
      <pane xSplit="3" ySplit="1" topLeftCell="D250" activePane="bottomRight" state="frozen"/>
      <selection pane="topRight" activeCell="D1" sqref="D1"/>
      <selection pane="bottomLeft" activeCell="A2" sqref="A2"/>
      <selection pane="bottomRight" activeCell="O271" sqref="O271"/>
    </sheetView>
  </sheetViews>
  <sheetFormatPr defaultRowHeight="14.25" x14ac:dyDescent="0.2"/>
  <cols>
    <col min="1" max="1" width="20.7109375" style="11" bestFit="1" customWidth="1"/>
    <col min="2" max="2" width="9.140625" style="609" customWidth="1"/>
    <col min="3" max="3" width="5.85546875" style="609" customWidth="1"/>
    <col min="4" max="4" width="18.5703125" style="609" customWidth="1"/>
    <col min="5" max="5" width="6" style="11" customWidth="1"/>
    <col min="6" max="9" width="4.5703125" style="11" bestFit="1" customWidth="1"/>
    <col min="10" max="14" width="4.5703125" style="11" customWidth="1"/>
    <col min="15" max="15" width="9.28515625" style="11" bestFit="1" customWidth="1"/>
    <col min="16" max="16" width="5.7109375" style="11" bestFit="1" customWidth="1"/>
    <col min="17" max="17" width="10" style="11" bestFit="1" customWidth="1"/>
    <col min="18" max="18" width="12.7109375" style="11" bestFit="1" customWidth="1"/>
    <col min="19" max="19" width="13.140625" style="11" bestFit="1" customWidth="1"/>
    <col min="20" max="20" width="10.140625" style="11" bestFit="1" customWidth="1"/>
    <col min="21" max="21" width="12.85546875" style="11" bestFit="1" customWidth="1"/>
    <col min="22" max="22" width="13.28515625" style="11" bestFit="1" customWidth="1"/>
    <col min="23" max="23" width="9.140625" style="11"/>
    <col min="24" max="24" width="19.5703125" style="11" bestFit="1" customWidth="1"/>
    <col min="25" max="25" width="5.5703125" style="11" bestFit="1" customWidth="1"/>
    <col min="26" max="26" width="5" style="34" bestFit="1" customWidth="1"/>
    <col min="27" max="27" width="5.5703125" style="34" bestFit="1" customWidth="1"/>
    <col min="28" max="29" width="5.5703125" style="344" bestFit="1" customWidth="1"/>
    <col min="30" max="30" width="5.5703125" style="34" bestFit="1" customWidth="1"/>
    <col min="31" max="43" width="5" style="34" bestFit="1" customWidth="1"/>
    <col min="44" max="16384" width="9.140625" style="34"/>
  </cols>
  <sheetData>
    <row r="1" spans="1:43" ht="15" thickBot="1" x14ac:dyDescent="0.25">
      <c r="A1" s="8" t="s">
        <v>0</v>
      </c>
      <c r="B1" s="56" t="s">
        <v>18</v>
      </c>
      <c r="C1" s="56" t="s">
        <v>17</v>
      </c>
      <c r="D1" s="56" t="s">
        <v>58</v>
      </c>
      <c r="E1" s="56" t="s">
        <v>2</v>
      </c>
      <c r="F1" s="56" t="s">
        <v>7</v>
      </c>
      <c r="G1" s="56" t="s">
        <v>8</v>
      </c>
      <c r="H1" s="56" t="s">
        <v>9</v>
      </c>
      <c r="I1" s="56" t="s">
        <v>10</v>
      </c>
      <c r="J1" s="56" t="s">
        <v>11</v>
      </c>
      <c r="K1" s="56" t="s">
        <v>12</v>
      </c>
      <c r="L1" s="56" t="s">
        <v>13</v>
      </c>
      <c r="M1" s="56" t="s">
        <v>14</v>
      </c>
      <c r="N1" s="56" t="s">
        <v>15</v>
      </c>
      <c r="O1" s="56" t="s">
        <v>16</v>
      </c>
      <c r="P1" s="219" t="s">
        <v>1</v>
      </c>
      <c r="Q1" s="219" t="s">
        <v>53</v>
      </c>
      <c r="R1" s="219" t="s">
        <v>54</v>
      </c>
      <c r="S1" s="219" t="s">
        <v>55</v>
      </c>
      <c r="T1" s="219" t="s">
        <v>50</v>
      </c>
      <c r="U1" s="219" t="s">
        <v>51</v>
      </c>
      <c r="V1" s="220" t="s">
        <v>52</v>
      </c>
      <c r="W1" s="10" t="s">
        <v>1</v>
      </c>
      <c r="X1" s="345" t="s">
        <v>141</v>
      </c>
      <c r="Y1" s="609">
        <v>2</v>
      </c>
      <c r="Z1" s="609">
        <v>3</v>
      </c>
      <c r="AA1" s="609">
        <v>4</v>
      </c>
      <c r="AB1" s="369">
        <v>5</v>
      </c>
      <c r="AC1" s="369">
        <v>6</v>
      </c>
      <c r="AD1" s="34">
        <v>7</v>
      </c>
      <c r="AE1" s="609">
        <v>8</v>
      </c>
      <c r="AF1" s="609">
        <v>9</v>
      </c>
      <c r="AG1" s="609">
        <v>10</v>
      </c>
      <c r="AH1" s="369">
        <v>11</v>
      </c>
      <c r="AI1" s="369">
        <v>12</v>
      </c>
      <c r="AJ1" s="34">
        <v>13</v>
      </c>
      <c r="AK1" s="609">
        <v>14</v>
      </c>
      <c r="AL1" s="609">
        <v>15</v>
      </c>
      <c r="AM1" s="609">
        <v>16</v>
      </c>
      <c r="AN1" s="369">
        <v>17</v>
      </c>
      <c r="AO1" s="369">
        <v>18</v>
      </c>
      <c r="AP1" s="34">
        <v>19</v>
      </c>
      <c r="AQ1" s="609">
        <v>20</v>
      </c>
    </row>
    <row r="2" spans="1:43" ht="15" x14ac:dyDescent="0.25">
      <c r="A2" s="430" t="s">
        <v>38</v>
      </c>
      <c r="B2" s="581">
        <v>42478</v>
      </c>
      <c r="C2" s="607">
        <v>1</v>
      </c>
      <c r="D2" s="607" t="str">
        <f>A2&amp;C2</f>
        <v>Trachsel, Brian1</v>
      </c>
      <c r="E2" s="607">
        <v>1</v>
      </c>
      <c r="F2" s="582">
        <v>5</v>
      </c>
      <c r="G2" s="582">
        <v>5</v>
      </c>
      <c r="H2" s="582">
        <v>4</v>
      </c>
      <c r="I2" s="582">
        <v>8</v>
      </c>
      <c r="J2" s="582">
        <v>5</v>
      </c>
      <c r="K2" s="582">
        <v>6</v>
      </c>
      <c r="L2" s="582">
        <v>6</v>
      </c>
      <c r="M2" s="582">
        <v>10</v>
      </c>
      <c r="N2" s="582">
        <v>6</v>
      </c>
      <c r="O2" s="607">
        <f>SUM(F2:N2)</f>
        <v>55</v>
      </c>
      <c r="P2" s="425">
        <f t="shared" ref="P2:P65" si="0">IF(F2&gt;$F$274*2,$F$274*2,F2) + IF(G2&gt;$G$274*2,$G$274*2,G2) + IF(H2&gt;$H$274*2,$H$274*2,H2) + IF(I2&gt;$I$274*2,$I$274*2,I2) + IF(J2&gt;$J$274*2,$J$274*2,J2) + IF(K2&gt;$K$274*2,$K$274*2,K2) + IF(L2&gt;$L$274*2,$L$274*2,L2) + IF(M2&gt;$M$274*2,$M$274*2,M2) + IF(N2&gt;$N$274*2,$N$274*2,N2)</f>
        <v>53</v>
      </c>
      <c r="Q2" s="426">
        <v>2</v>
      </c>
      <c r="R2" s="426">
        <v>2</v>
      </c>
      <c r="S2" s="426">
        <v>2</v>
      </c>
      <c r="T2" s="426"/>
      <c r="U2" s="426"/>
      <c r="V2" s="427"/>
      <c r="W2" s="595">
        <f>SUM(T2:V2)</f>
        <v>0</v>
      </c>
      <c r="X2" s="562" t="s">
        <v>88</v>
      </c>
      <c r="Y2" s="567">
        <v>2010</v>
      </c>
      <c r="Z2" s="567">
        <v>2011</v>
      </c>
      <c r="AA2" s="567">
        <v>2012</v>
      </c>
      <c r="AB2" s="568">
        <v>2013</v>
      </c>
      <c r="AC2" s="569">
        <v>2014</v>
      </c>
      <c r="AD2" s="569">
        <v>2015</v>
      </c>
      <c r="AE2" s="567">
        <v>2016</v>
      </c>
      <c r="AF2" s="567">
        <v>2017</v>
      </c>
      <c r="AG2" s="567">
        <v>2018</v>
      </c>
      <c r="AH2" s="568">
        <v>2019</v>
      </c>
      <c r="AI2" s="569">
        <v>2020</v>
      </c>
      <c r="AJ2" s="569">
        <v>2021</v>
      </c>
      <c r="AK2" s="567">
        <v>2022</v>
      </c>
      <c r="AL2" s="567">
        <v>2023</v>
      </c>
      <c r="AM2" s="567">
        <v>2024</v>
      </c>
      <c r="AN2" s="568">
        <v>2025</v>
      </c>
      <c r="AO2" s="569">
        <v>2026</v>
      </c>
      <c r="AP2" s="569">
        <v>2027</v>
      </c>
      <c r="AQ2" s="567">
        <v>2028</v>
      </c>
    </row>
    <row r="3" spans="1:43" ht="15" x14ac:dyDescent="0.25">
      <c r="A3" s="409" t="s">
        <v>130</v>
      </c>
      <c r="B3" s="216">
        <v>42478</v>
      </c>
      <c r="C3" s="605">
        <v>1</v>
      </c>
      <c r="D3" s="605" t="str">
        <f t="shared" ref="D3:D66" si="1">A3&amp;C3</f>
        <v>Angelosanto, Nick1</v>
      </c>
      <c r="E3" s="605">
        <v>1</v>
      </c>
      <c r="F3" s="276">
        <v>4</v>
      </c>
      <c r="G3" s="276">
        <v>4</v>
      </c>
      <c r="H3" s="276">
        <v>4</v>
      </c>
      <c r="I3" s="276">
        <v>6</v>
      </c>
      <c r="J3" s="276">
        <v>4</v>
      </c>
      <c r="K3" s="276">
        <v>5</v>
      </c>
      <c r="L3" s="276">
        <v>4</v>
      </c>
      <c r="M3" s="276">
        <v>5</v>
      </c>
      <c r="N3" s="276">
        <v>5</v>
      </c>
      <c r="O3" s="605">
        <f t="shared" ref="O3:O66" si="2">SUM(F3:N3)</f>
        <v>41</v>
      </c>
      <c r="P3" s="162">
        <f t="shared" si="0"/>
        <v>41</v>
      </c>
      <c r="Q3" s="262">
        <v>2</v>
      </c>
      <c r="R3" s="70">
        <v>2</v>
      </c>
      <c r="S3" s="70">
        <v>2</v>
      </c>
      <c r="T3" s="70"/>
      <c r="U3" s="70"/>
      <c r="V3" s="71">
        <v>14</v>
      </c>
      <c r="W3" s="595">
        <f t="shared" ref="W3:W66" si="3">SUM(T3:V3)</f>
        <v>14</v>
      </c>
      <c r="X3" s="563" t="s">
        <v>26</v>
      </c>
      <c r="Y3" s="570">
        <v>44.67</v>
      </c>
      <c r="Z3" s="571" t="s">
        <v>4</v>
      </c>
      <c r="AA3" s="572">
        <v>45.78</v>
      </c>
      <c r="AB3" s="571" t="s">
        <v>4</v>
      </c>
      <c r="AC3" s="571" t="s">
        <v>4</v>
      </c>
      <c r="AD3" s="571" t="s">
        <v>4</v>
      </c>
    </row>
    <row r="4" spans="1:43" ht="15" x14ac:dyDescent="0.25">
      <c r="A4" s="409" t="s">
        <v>35</v>
      </c>
      <c r="B4" s="216">
        <v>42478</v>
      </c>
      <c r="C4" s="605">
        <v>1</v>
      </c>
      <c r="D4" s="605" t="str">
        <f t="shared" si="1"/>
        <v>Schaefer, Jack1</v>
      </c>
      <c r="E4" s="605">
        <v>1</v>
      </c>
      <c r="F4" s="276">
        <v>6</v>
      </c>
      <c r="G4" s="276">
        <v>4</v>
      </c>
      <c r="H4" s="276">
        <v>4</v>
      </c>
      <c r="I4" s="276">
        <v>7</v>
      </c>
      <c r="J4" s="276">
        <v>5</v>
      </c>
      <c r="K4" s="276">
        <v>4</v>
      </c>
      <c r="L4" s="276">
        <v>10</v>
      </c>
      <c r="M4" s="276">
        <v>6</v>
      </c>
      <c r="N4" s="276">
        <v>3</v>
      </c>
      <c r="O4" s="605">
        <f t="shared" si="2"/>
        <v>49</v>
      </c>
      <c r="P4" s="162">
        <f t="shared" si="0"/>
        <v>45</v>
      </c>
      <c r="Q4" s="262"/>
      <c r="R4" s="70"/>
      <c r="S4" s="70"/>
      <c r="T4" s="70"/>
      <c r="U4" s="70"/>
      <c r="V4" s="71"/>
      <c r="W4" s="595">
        <f t="shared" si="3"/>
        <v>0</v>
      </c>
      <c r="X4" s="564" t="s">
        <v>130</v>
      </c>
      <c r="Y4" s="571" t="s">
        <v>4</v>
      </c>
      <c r="Z4" s="571" t="s">
        <v>4</v>
      </c>
      <c r="AA4" s="572">
        <v>48</v>
      </c>
      <c r="AB4" s="572">
        <v>43.545454545454547</v>
      </c>
      <c r="AC4" s="570">
        <v>42.636363636363633</v>
      </c>
      <c r="AD4" s="570">
        <v>42.071428571428569</v>
      </c>
    </row>
    <row r="5" spans="1:43" ht="15" x14ac:dyDescent="0.25">
      <c r="A5" s="409" t="s">
        <v>57</v>
      </c>
      <c r="B5" s="216">
        <v>42478</v>
      </c>
      <c r="C5" s="605">
        <v>1</v>
      </c>
      <c r="D5" s="605" t="str">
        <f t="shared" si="1"/>
        <v>Hoffman, George1</v>
      </c>
      <c r="E5" s="605">
        <v>1</v>
      </c>
      <c r="F5" s="276">
        <v>5</v>
      </c>
      <c r="G5" s="276">
        <v>3</v>
      </c>
      <c r="H5" s="276">
        <v>6</v>
      </c>
      <c r="I5" s="276">
        <v>6</v>
      </c>
      <c r="J5" s="276">
        <v>4</v>
      </c>
      <c r="K5" s="276">
        <v>6</v>
      </c>
      <c r="L5" s="276">
        <v>6</v>
      </c>
      <c r="M5" s="276">
        <v>5</v>
      </c>
      <c r="N5" s="276">
        <v>6</v>
      </c>
      <c r="O5" s="605">
        <f t="shared" si="2"/>
        <v>47</v>
      </c>
      <c r="P5" s="162">
        <f t="shared" si="0"/>
        <v>47</v>
      </c>
      <c r="Q5" s="262">
        <v>2</v>
      </c>
      <c r="R5" s="70">
        <v>2</v>
      </c>
      <c r="S5" s="70">
        <v>2</v>
      </c>
      <c r="T5" s="70">
        <v>9.3333333333333304</v>
      </c>
      <c r="U5" s="70"/>
      <c r="V5" s="71"/>
      <c r="W5" s="595">
        <f t="shared" si="3"/>
        <v>9.3333333333333304</v>
      </c>
      <c r="X5" s="563" t="s">
        <v>28</v>
      </c>
      <c r="Y5" s="570">
        <v>49.54</v>
      </c>
      <c r="Z5" s="571" t="s">
        <v>4</v>
      </c>
      <c r="AA5" s="572">
        <v>53.142857142857146</v>
      </c>
      <c r="AB5" s="572">
        <v>53.333333333333336</v>
      </c>
      <c r="AC5" s="570">
        <v>54.833333333333336</v>
      </c>
      <c r="AD5" s="570">
        <v>56.444444444444443</v>
      </c>
    </row>
    <row r="6" spans="1:43" ht="15" x14ac:dyDescent="0.25">
      <c r="A6" s="409" t="s">
        <v>40</v>
      </c>
      <c r="B6" s="216">
        <v>42478</v>
      </c>
      <c r="C6" s="605">
        <v>1</v>
      </c>
      <c r="D6" s="605" t="str">
        <f t="shared" si="1"/>
        <v>Trachsel, Mike1</v>
      </c>
      <c r="E6" s="605">
        <v>2</v>
      </c>
      <c r="F6" s="276">
        <v>4</v>
      </c>
      <c r="G6" s="276">
        <v>6</v>
      </c>
      <c r="H6" s="276">
        <v>3</v>
      </c>
      <c r="I6" s="276">
        <v>5</v>
      </c>
      <c r="J6" s="276">
        <v>3</v>
      </c>
      <c r="K6" s="276">
        <v>4</v>
      </c>
      <c r="L6" s="276">
        <v>7</v>
      </c>
      <c r="M6" s="276">
        <v>6</v>
      </c>
      <c r="N6" s="276">
        <v>5</v>
      </c>
      <c r="O6" s="605">
        <f t="shared" si="2"/>
        <v>43</v>
      </c>
      <c r="P6" s="162">
        <f t="shared" si="0"/>
        <v>42</v>
      </c>
      <c r="Q6" s="262">
        <v>2</v>
      </c>
      <c r="R6" s="70">
        <v>2</v>
      </c>
      <c r="S6" s="70">
        <v>2</v>
      </c>
      <c r="T6" s="70"/>
      <c r="U6" s="70"/>
      <c r="V6" s="71"/>
      <c r="W6" s="595">
        <f t="shared" si="3"/>
        <v>0</v>
      </c>
      <c r="X6" s="565" t="s">
        <v>503</v>
      </c>
      <c r="Y6" s="571" t="s">
        <v>4</v>
      </c>
      <c r="Z6" s="571" t="s">
        <v>4</v>
      </c>
      <c r="AA6" s="571" t="s">
        <v>4</v>
      </c>
      <c r="AB6" s="571" t="s">
        <v>4</v>
      </c>
      <c r="AC6" s="571" t="s">
        <v>4</v>
      </c>
      <c r="AD6" s="571" t="s">
        <v>4</v>
      </c>
    </row>
    <row r="7" spans="1:43" ht="15" x14ac:dyDescent="0.25">
      <c r="A7" s="409" t="s">
        <v>512</v>
      </c>
      <c r="B7" s="218">
        <v>42478</v>
      </c>
      <c r="C7" s="605">
        <v>1</v>
      </c>
      <c r="D7" s="605" t="str">
        <f t="shared" si="1"/>
        <v>Chilson, Jerry1</v>
      </c>
      <c r="E7" s="605">
        <v>2</v>
      </c>
      <c r="F7" s="276">
        <v>6</v>
      </c>
      <c r="G7" s="276">
        <v>4</v>
      </c>
      <c r="H7" s="276">
        <v>5</v>
      </c>
      <c r="I7" s="276">
        <v>4</v>
      </c>
      <c r="J7" s="276">
        <v>3</v>
      </c>
      <c r="K7" s="276">
        <v>5</v>
      </c>
      <c r="L7" s="276">
        <v>4</v>
      </c>
      <c r="M7" s="276">
        <v>4</v>
      </c>
      <c r="N7" s="276">
        <v>6</v>
      </c>
      <c r="O7" s="605">
        <f t="shared" si="2"/>
        <v>41</v>
      </c>
      <c r="P7" s="162">
        <f t="shared" si="0"/>
        <v>41</v>
      </c>
      <c r="Q7" s="262">
        <v>2</v>
      </c>
      <c r="R7" s="70">
        <v>2</v>
      </c>
      <c r="S7" s="70"/>
      <c r="T7" s="70">
        <v>9.3333333333333304</v>
      </c>
      <c r="U7" s="70"/>
      <c r="V7" s="71"/>
      <c r="W7" s="595">
        <f t="shared" si="3"/>
        <v>9.3333333333333304</v>
      </c>
      <c r="X7" s="566" t="s">
        <v>29</v>
      </c>
      <c r="Y7" s="570">
        <v>44.91</v>
      </c>
      <c r="Z7" s="571" t="s">
        <v>4</v>
      </c>
      <c r="AA7" s="572">
        <v>44.2</v>
      </c>
      <c r="AB7" s="572">
        <v>44.8</v>
      </c>
      <c r="AC7" s="570">
        <v>43.5</v>
      </c>
      <c r="AD7" s="570">
        <v>42.666666666666664</v>
      </c>
    </row>
    <row r="8" spans="1:43" ht="15" x14ac:dyDescent="0.25">
      <c r="A8" s="409" t="s">
        <v>30</v>
      </c>
      <c r="B8" s="216">
        <v>42478</v>
      </c>
      <c r="C8" s="605">
        <v>1</v>
      </c>
      <c r="D8" s="605" t="str">
        <f t="shared" si="1"/>
        <v>Cashman, Cal1</v>
      </c>
      <c r="E8" s="605">
        <v>2</v>
      </c>
      <c r="F8" s="276">
        <v>6</v>
      </c>
      <c r="G8" s="276">
        <v>6</v>
      </c>
      <c r="H8" s="276">
        <v>3</v>
      </c>
      <c r="I8" s="276">
        <v>6</v>
      </c>
      <c r="J8" s="276">
        <v>6</v>
      </c>
      <c r="K8" s="276">
        <v>6</v>
      </c>
      <c r="L8" s="276">
        <v>4</v>
      </c>
      <c r="M8" s="276">
        <v>7</v>
      </c>
      <c r="N8" s="276">
        <v>7</v>
      </c>
      <c r="O8" s="605">
        <f t="shared" si="2"/>
        <v>51</v>
      </c>
      <c r="P8" s="162">
        <f t="shared" si="0"/>
        <v>51</v>
      </c>
      <c r="Q8" s="262"/>
      <c r="R8" s="70"/>
      <c r="S8" s="70"/>
      <c r="T8" s="70"/>
      <c r="U8" s="70"/>
      <c r="V8" s="71"/>
      <c r="W8" s="595">
        <f t="shared" si="3"/>
        <v>0</v>
      </c>
      <c r="X8" s="566" t="s">
        <v>30</v>
      </c>
      <c r="Y8" s="570">
        <v>44.44</v>
      </c>
      <c r="Z8" s="571" t="s">
        <v>4</v>
      </c>
      <c r="AA8" s="572">
        <v>43.714285714285715</v>
      </c>
      <c r="AB8" s="572">
        <v>46.166666666666664</v>
      </c>
      <c r="AC8" s="570">
        <v>48.75</v>
      </c>
      <c r="AD8" s="570">
        <v>48.333333333333336</v>
      </c>
    </row>
    <row r="9" spans="1:43" ht="15" x14ac:dyDescent="0.25">
      <c r="A9" s="484" t="s">
        <v>28</v>
      </c>
      <c r="B9" s="216">
        <v>42478</v>
      </c>
      <c r="C9" s="605">
        <v>1</v>
      </c>
      <c r="D9" s="605" t="str">
        <f t="shared" si="1"/>
        <v>Bliudzius, Romas1</v>
      </c>
      <c r="E9" s="605">
        <v>2</v>
      </c>
      <c r="F9" s="276">
        <v>8</v>
      </c>
      <c r="G9" s="276">
        <v>7</v>
      </c>
      <c r="H9" s="276">
        <v>6</v>
      </c>
      <c r="I9" s="276">
        <v>8</v>
      </c>
      <c r="J9" s="276">
        <v>8</v>
      </c>
      <c r="K9" s="276">
        <v>8</v>
      </c>
      <c r="L9" s="276">
        <v>4</v>
      </c>
      <c r="M9" s="276">
        <v>4</v>
      </c>
      <c r="N9" s="276">
        <v>8</v>
      </c>
      <c r="O9" s="605">
        <f t="shared" si="2"/>
        <v>61</v>
      </c>
      <c r="P9" s="162">
        <f t="shared" si="0"/>
        <v>61</v>
      </c>
      <c r="Q9" s="262"/>
      <c r="R9" s="70"/>
      <c r="S9" s="70"/>
      <c r="T9" s="70"/>
      <c r="U9" s="70"/>
      <c r="V9" s="71"/>
      <c r="W9" s="595">
        <f t="shared" si="3"/>
        <v>0</v>
      </c>
      <c r="X9" s="565" t="s">
        <v>504</v>
      </c>
      <c r="Y9" s="571" t="s">
        <v>4</v>
      </c>
      <c r="Z9" s="571" t="s">
        <v>4</v>
      </c>
      <c r="AA9" s="571" t="s">
        <v>4</v>
      </c>
      <c r="AB9" s="571" t="s">
        <v>4</v>
      </c>
      <c r="AC9" s="571" t="s">
        <v>4</v>
      </c>
      <c r="AD9" s="571" t="s">
        <v>4</v>
      </c>
    </row>
    <row r="10" spans="1:43" ht="15" customHeight="1" x14ac:dyDescent="0.25">
      <c r="A10" s="484" t="s">
        <v>129</v>
      </c>
      <c r="B10" s="216">
        <v>42478</v>
      </c>
      <c r="C10" s="605">
        <v>1</v>
      </c>
      <c r="D10" s="605" t="str">
        <f t="shared" si="1"/>
        <v>Horst, Dale1</v>
      </c>
      <c r="E10" s="605">
        <v>3</v>
      </c>
      <c r="F10" s="276">
        <v>6</v>
      </c>
      <c r="G10" s="276">
        <v>5</v>
      </c>
      <c r="H10" s="276">
        <v>5</v>
      </c>
      <c r="I10" s="276">
        <v>7</v>
      </c>
      <c r="J10" s="276">
        <v>7</v>
      </c>
      <c r="K10" s="276">
        <v>6</v>
      </c>
      <c r="L10" s="276">
        <v>4</v>
      </c>
      <c r="M10" s="276">
        <v>6</v>
      </c>
      <c r="N10" s="276">
        <v>8</v>
      </c>
      <c r="O10" s="605">
        <f t="shared" si="2"/>
        <v>54</v>
      </c>
      <c r="P10" s="162">
        <f t="shared" si="0"/>
        <v>54</v>
      </c>
      <c r="Q10" s="262">
        <v>2</v>
      </c>
      <c r="R10" s="70">
        <v>2</v>
      </c>
      <c r="S10" s="70">
        <v>2</v>
      </c>
      <c r="T10" s="70"/>
      <c r="U10" s="70"/>
      <c r="V10" s="71"/>
      <c r="W10" s="595">
        <f t="shared" si="3"/>
        <v>0</v>
      </c>
      <c r="X10" s="566" t="s">
        <v>31</v>
      </c>
      <c r="Y10" s="570">
        <v>53.67</v>
      </c>
      <c r="Z10" s="571" t="s">
        <v>4</v>
      </c>
      <c r="AA10" s="572">
        <v>53.67</v>
      </c>
      <c r="AB10" s="571" t="s">
        <v>4</v>
      </c>
      <c r="AC10" s="571" t="s">
        <v>4</v>
      </c>
      <c r="AD10" s="571" t="s">
        <v>4</v>
      </c>
    </row>
    <row r="11" spans="1:43" ht="15" x14ac:dyDescent="0.25">
      <c r="A11" s="409" t="s">
        <v>511</v>
      </c>
      <c r="B11" s="216">
        <v>42478</v>
      </c>
      <c r="C11" s="605">
        <v>1</v>
      </c>
      <c r="D11" s="605" t="str">
        <f t="shared" si="1"/>
        <v>Demick, Chris1</v>
      </c>
      <c r="E11" s="605">
        <v>3</v>
      </c>
      <c r="F11" s="276">
        <v>4</v>
      </c>
      <c r="G11" s="276">
        <v>4</v>
      </c>
      <c r="H11" s="276">
        <v>5</v>
      </c>
      <c r="I11" s="276">
        <v>6</v>
      </c>
      <c r="J11" s="276">
        <v>6</v>
      </c>
      <c r="K11" s="276">
        <v>6</v>
      </c>
      <c r="L11" s="276">
        <v>5</v>
      </c>
      <c r="M11" s="276">
        <v>5</v>
      </c>
      <c r="N11" s="276">
        <v>6</v>
      </c>
      <c r="O11" s="605">
        <f t="shared" si="2"/>
        <v>47</v>
      </c>
      <c r="P11" s="162">
        <f t="shared" si="0"/>
        <v>47</v>
      </c>
      <c r="Q11" s="262"/>
      <c r="R11" s="70"/>
      <c r="S11" s="70"/>
      <c r="T11" s="70"/>
      <c r="U11" s="70"/>
      <c r="V11" s="71"/>
      <c r="W11" s="595">
        <f t="shared" si="3"/>
        <v>0</v>
      </c>
      <c r="X11" s="566" t="s">
        <v>32</v>
      </c>
      <c r="Y11" s="570">
        <v>42.31</v>
      </c>
      <c r="Z11" s="571" t="s">
        <v>4</v>
      </c>
      <c r="AA11" s="572">
        <v>44.111111111111114</v>
      </c>
      <c r="AB11" s="572">
        <v>42.5</v>
      </c>
      <c r="AC11" s="570">
        <v>43.333333333333336</v>
      </c>
      <c r="AD11" s="570">
        <v>43.333333333333336</v>
      </c>
    </row>
    <row r="12" spans="1:43" ht="14.25" customHeight="1" x14ac:dyDescent="0.25">
      <c r="A12" s="409" t="s">
        <v>49</v>
      </c>
      <c r="B12" s="216">
        <v>42478</v>
      </c>
      <c r="C12" s="605">
        <v>1</v>
      </c>
      <c r="D12" s="605" t="str">
        <f t="shared" si="1"/>
        <v>Mackson, John1</v>
      </c>
      <c r="E12" s="605">
        <v>3</v>
      </c>
      <c r="F12" s="276">
        <v>7</v>
      </c>
      <c r="G12" s="276">
        <v>4</v>
      </c>
      <c r="H12" s="276">
        <v>3</v>
      </c>
      <c r="I12" s="276">
        <v>6</v>
      </c>
      <c r="J12" s="276">
        <v>4</v>
      </c>
      <c r="K12" s="276">
        <v>6</v>
      </c>
      <c r="L12" s="276">
        <v>4</v>
      </c>
      <c r="M12" s="276">
        <v>8</v>
      </c>
      <c r="N12" s="276">
        <v>6</v>
      </c>
      <c r="O12" s="605">
        <f t="shared" si="2"/>
        <v>48</v>
      </c>
      <c r="P12" s="162">
        <f t="shared" si="0"/>
        <v>48</v>
      </c>
      <c r="Q12" s="262">
        <v>2</v>
      </c>
      <c r="R12" s="70">
        <v>2</v>
      </c>
      <c r="S12" s="70">
        <v>2</v>
      </c>
      <c r="T12" s="70"/>
      <c r="U12" s="70"/>
      <c r="V12" s="71">
        <v>10</v>
      </c>
      <c r="W12" s="595">
        <f t="shared" si="3"/>
        <v>10</v>
      </c>
      <c r="X12" s="566" t="s">
        <v>48</v>
      </c>
      <c r="Y12" s="570">
        <v>44.75</v>
      </c>
      <c r="Z12" s="571" t="s">
        <v>4</v>
      </c>
      <c r="AA12" s="572">
        <v>46.333333333333336</v>
      </c>
      <c r="AB12" s="572">
        <v>46.666666666666664</v>
      </c>
      <c r="AC12" s="570">
        <v>46.4</v>
      </c>
      <c r="AD12" s="570">
        <v>54.800000000000004</v>
      </c>
    </row>
    <row r="13" spans="1:43" ht="15" x14ac:dyDescent="0.25">
      <c r="A13" s="409" t="s">
        <v>37</v>
      </c>
      <c r="B13" s="216">
        <v>42478</v>
      </c>
      <c r="C13" s="605">
        <v>1</v>
      </c>
      <c r="D13" s="605" t="str">
        <f t="shared" si="1"/>
        <v>Trachsel, Bill1</v>
      </c>
      <c r="E13" s="605">
        <v>3</v>
      </c>
      <c r="F13" s="276">
        <v>6</v>
      </c>
      <c r="G13" s="276">
        <v>5</v>
      </c>
      <c r="H13" s="276">
        <v>6</v>
      </c>
      <c r="I13" s="276">
        <v>4</v>
      </c>
      <c r="J13" s="276">
        <v>4</v>
      </c>
      <c r="K13" s="276">
        <v>4</v>
      </c>
      <c r="L13" s="276">
        <v>4</v>
      </c>
      <c r="M13" s="276">
        <v>5</v>
      </c>
      <c r="N13" s="276">
        <v>6</v>
      </c>
      <c r="O13" s="605">
        <f t="shared" si="2"/>
        <v>44</v>
      </c>
      <c r="P13" s="162">
        <f t="shared" si="0"/>
        <v>44</v>
      </c>
      <c r="Q13" s="262">
        <v>2</v>
      </c>
      <c r="R13" s="70">
        <v>2</v>
      </c>
      <c r="S13" s="70">
        <v>2</v>
      </c>
      <c r="T13" s="70"/>
      <c r="U13" s="70"/>
      <c r="V13" s="71"/>
      <c r="W13" s="595">
        <f t="shared" si="3"/>
        <v>0</v>
      </c>
      <c r="X13" s="566" t="s">
        <v>46</v>
      </c>
      <c r="Y13" s="571">
        <v>40.17</v>
      </c>
      <c r="Z13" s="571" t="s">
        <v>4</v>
      </c>
      <c r="AA13" s="571" t="s">
        <v>4</v>
      </c>
      <c r="AB13" s="571" t="s">
        <v>4</v>
      </c>
      <c r="AC13" s="571" t="s">
        <v>4</v>
      </c>
      <c r="AD13" s="570">
        <v>40.333333333333336</v>
      </c>
    </row>
    <row r="14" spans="1:43" ht="15" x14ac:dyDescent="0.25">
      <c r="A14" s="409" t="s">
        <v>39</v>
      </c>
      <c r="B14" s="216">
        <v>42478</v>
      </c>
      <c r="C14" s="605">
        <v>1</v>
      </c>
      <c r="D14" s="605" t="str">
        <f t="shared" si="1"/>
        <v>Trachsel, Jay1</v>
      </c>
      <c r="E14" s="605">
        <v>4</v>
      </c>
      <c r="F14" s="276">
        <v>5</v>
      </c>
      <c r="G14" s="276">
        <v>5</v>
      </c>
      <c r="H14" s="276">
        <v>4</v>
      </c>
      <c r="I14" s="276">
        <v>4</v>
      </c>
      <c r="J14" s="276">
        <v>5</v>
      </c>
      <c r="K14" s="276">
        <v>4</v>
      </c>
      <c r="L14" s="276">
        <v>5</v>
      </c>
      <c r="M14" s="276">
        <v>5</v>
      </c>
      <c r="N14" s="276">
        <v>6</v>
      </c>
      <c r="O14" s="605">
        <f t="shared" si="2"/>
        <v>43</v>
      </c>
      <c r="P14" s="162">
        <f t="shared" si="0"/>
        <v>43</v>
      </c>
      <c r="Q14" s="262">
        <v>2</v>
      </c>
      <c r="R14" s="70">
        <v>2</v>
      </c>
      <c r="S14" s="70">
        <v>2</v>
      </c>
      <c r="T14" s="70"/>
      <c r="U14" s="70"/>
      <c r="V14" s="71"/>
      <c r="W14" s="595">
        <f t="shared" si="3"/>
        <v>0</v>
      </c>
      <c r="X14" s="566" t="s">
        <v>57</v>
      </c>
      <c r="Y14" s="570">
        <v>42.5</v>
      </c>
      <c r="Z14" s="571" t="s">
        <v>4</v>
      </c>
      <c r="AA14" s="572">
        <v>42.5</v>
      </c>
      <c r="AB14" s="571" t="s">
        <v>4</v>
      </c>
      <c r="AC14" s="571" t="s">
        <v>4</v>
      </c>
      <c r="AD14" s="570">
        <v>42.428571428571431</v>
      </c>
    </row>
    <row r="15" spans="1:43" ht="15" x14ac:dyDescent="0.25">
      <c r="A15" s="409" t="s">
        <v>29</v>
      </c>
      <c r="B15" s="216">
        <v>42478</v>
      </c>
      <c r="C15" s="605">
        <v>1</v>
      </c>
      <c r="D15" s="605" t="str">
        <f t="shared" si="1"/>
        <v>Burke, David1</v>
      </c>
      <c r="E15" s="605">
        <v>4</v>
      </c>
      <c r="F15" s="276">
        <v>6</v>
      </c>
      <c r="G15" s="276">
        <v>6</v>
      </c>
      <c r="H15" s="276">
        <v>4</v>
      </c>
      <c r="I15" s="276">
        <v>10</v>
      </c>
      <c r="J15" s="276">
        <v>3</v>
      </c>
      <c r="K15" s="276">
        <v>4</v>
      </c>
      <c r="L15" s="276">
        <v>5</v>
      </c>
      <c r="M15" s="276">
        <v>7</v>
      </c>
      <c r="N15" s="276">
        <v>5</v>
      </c>
      <c r="O15" s="605">
        <f t="shared" si="2"/>
        <v>50</v>
      </c>
      <c r="P15" s="162">
        <f t="shared" si="0"/>
        <v>48</v>
      </c>
      <c r="Q15" s="262">
        <v>2</v>
      </c>
      <c r="R15" s="70">
        <v>2</v>
      </c>
      <c r="S15" s="70">
        <v>2</v>
      </c>
      <c r="T15" s="70"/>
      <c r="U15" s="70"/>
      <c r="V15" s="71"/>
      <c r="W15" s="595">
        <f t="shared" si="3"/>
        <v>0</v>
      </c>
      <c r="X15" s="564" t="s">
        <v>129</v>
      </c>
      <c r="Y15" s="571" t="s">
        <v>4</v>
      </c>
      <c r="Z15" s="571" t="s">
        <v>4</v>
      </c>
      <c r="AA15" s="572">
        <v>48</v>
      </c>
      <c r="AB15" s="572">
        <v>47.416666666666664</v>
      </c>
      <c r="AC15" s="570">
        <v>48</v>
      </c>
      <c r="AD15" s="570">
        <v>47.5</v>
      </c>
    </row>
    <row r="16" spans="1:43" ht="15" x14ac:dyDescent="0.25">
      <c r="A16" s="409" t="s">
        <v>503</v>
      </c>
      <c r="B16" s="216">
        <v>42478</v>
      </c>
      <c r="C16" s="605">
        <v>1</v>
      </c>
      <c r="D16" s="605" t="str">
        <f t="shared" si="1"/>
        <v>Burke, Dan1</v>
      </c>
      <c r="E16" s="605">
        <v>4</v>
      </c>
      <c r="F16" s="276">
        <v>6</v>
      </c>
      <c r="G16" s="276">
        <v>6</v>
      </c>
      <c r="H16" s="276">
        <v>6</v>
      </c>
      <c r="I16" s="276">
        <v>10</v>
      </c>
      <c r="J16" s="276">
        <v>7</v>
      </c>
      <c r="K16" s="276">
        <v>6</v>
      </c>
      <c r="L16" s="276">
        <v>5</v>
      </c>
      <c r="M16" s="276">
        <v>7</v>
      </c>
      <c r="N16" s="276">
        <v>5</v>
      </c>
      <c r="O16" s="605">
        <f t="shared" si="2"/>
        <v>58</v>
      </c>
      <c r="P16" s="162">
        <f t="shared" si="0"/>
        <v>56</v>
      </c>
      <c r="Q16" s="262"/>
      <c r="R16" s="70"/>
      <c r="S16" s="70"/>
      <c r="T16" s="70"/>
      <c r="U16" s="70"/>
      <c r="V16" s="71"/>
      <c r="W16" s="595">
        <f t="shared" si="3"/>
        <v>0</v>
      </c>
      <c r="X16" s="565" t="s">
        <v>505</v>
      </c>
      <c r="Y16" s="571" t="s">
        <v>4</v>
      </c>
      <c r="Z16" s="571" t="s">
        <v>4</v>
      </c>
      <c r="AA16" s="571" t="s">
        <v>4</v>
      </c>
      <c r="AB16" s="571" t="s">
        <v>4</v>
      </c>
      <c r="AC16" s="571" t="s">
        <v>4</v>
      </c>
      <c r="AD16" s="571" t="s">
        <v>4</v>
      </c>
    </row>
    <row r="17" spans="1:30" ht="15" x14ac:dyDescent="0.25">
      <c r="A17" s="409" t="s">
        <v>506</v>
      </c>
      <c r="B17" s="216">
        <v>42478</v>
      </c>
      <c r="C17" s="605">
        <v>1</v>
      </c>
      <c r="D17" s="605" t="str">
        <f t="shared" si="1"/>
        <v>Whitefoot, Gerry1</v>
      </c>
      <c r="E17" s="605">
        <v>4</v>
      </c>
      <c r="F17" s="276">
        <v>6</v>
      </c>
      <c r="G17" s="276">
        <v>7</v>
      </c>
      <c r="H17" s="276">
        <v>5</v>
      </c>
      <c r="I17" s="276">
        <v>5</v>
      </c>
      <c r="J17" s="276">
        <v>5</v>
      </c>
      <c r="K17" s="276">
        <v>5</v>
      </c>
      <c r="L17" s="276">
        <v>4</v>
      </c>
      <c r="M17" s="276">
        <v>7</v>
      </c>
      <c r="N17" s="276">
        <v>6</v>
      </c>
      <c r="O17" s="605">
        <f t="shared" si="2"/>
        <v>50</v>
      </c>
      <c r="P17" s="162">
        <f t="shared" si="0"/>
        <v>50</v>
      </c>
      <c r="Q17" s="262">
        <v>2</v>
      </c>
      <c r="R17" s="70">
        <v>2</v>
      </c>
      <c r="S17" s="70"/>
      <c r="T17" s="70"/>
      <c r="U17" s="70"/>
      <c r="V17" s="71"/>
      <c r="W17" s="595">
        <f t="shared" si="3"/>
        <v>0</v>
      </c>
      <c r="X17" s="565" t="s">
        <v>501</v>
      </c>
      <c r="Y17" s="571" t="s">
        <v>4</v>
      </c>
      <c r="Z17" s="571" t="s">
        <v>4</v>
      </c>
      <c r="AA17" s="571" t="s">
        <v>4</v>
      </c>
      <c r="AB17" s="571" t="s">
        <v>4</v>
      </c>
      <c r="AC17" s="571" t="s">
        <v>4</v>
      </c>
      <c r="AD17" s="571" t="s">
        <v>4</v>
      </c>
    </row>
    <row r="18" spans="1:30" ht="15" x14ac:dyDescent="0.25">
      <c r="A18" s="409" t="s">
        <v>34</v>
      </c>
      <c r="B18" s="216">
        <v>42478</v>
      </c>
      <c r="C18" s="605">
        <v>1</v>
      </c>
      <c r="D18" s="605" t="str">
        <f t="shared" si="1"/>
        <v>Lewandowski, Mike1</v>
      </c>
      <c r="E18" s="605">
        <v>5</v>
      </c>
      <c r="F18" s="276">
        <v>5</v>
      </c>
      <c r="G18" s="276">
        <v>5</v>
      </c>
      <c r="H18" s="276">
        <v>5</v>
      </c>
      <c r="I18" s="276">
        <v>7</v>
      </c>
      <c r="J18" s="276">
        <v>4</v>
      </c>
      <c r="K18" s="276">
        <v>6</v>
      </c>
      <c r="L18" s="276">
        <v>5</v>
      </c>
      <c r="M18" s="276">
        <v>5</v>
      </c>
      <c r="N18" s="276">
        <v>8</v>
      </c>
      <c r="O18" s="605">
        <f t="shared" si="2"/>
        <v>50</v>
      </c>
      <c r="P18" s="162">
        <f t="shared" si="0"/>
        <v>50</v>
      </c>
      <c r="Q18" s="262">
        <v>2</v>
      </c>
      <c r="R18" s="70">
        <v>2</v>
      </c>
      <c r="S18" s="70">
        <v>2</v>
      </c>
      <c r="T18" s="70"/>
      <c r="U18" s="70"/>
      <c r="V18" s="71"/>
      <c r="W18" s="595">
        <f t="shared" si="3"/>
        <v>0</v>
      </c>
      <c r="X18" s="566" t="s">
        <v>500</v>
      </c>
      <c r="Y18" s="571" t="s">
        <v>4</v>
      </c>
      <c r="Z18" s="571" t="s">
        <v>4</v>
      </c>
      <c r="AA18" s="571" t="s">
        <v>4</v>
      </c>
      <c r="AB18" s="571" t="s">
        <v>4</v>
      </c>
      <c r="AC18" s="571" t="s">
        <v>4</v>
      </c>
      <c r="AD18" s="571" t="s">
        <v>4</v>
      </c>
    </row>
    <row r="19" spans="1:30" ht="15" x14ac:dyDescent="0.25">
      <c r="A19" s="409" t="s">
        <v>41</v>
      </c>
      <c r="B19" s="216">
        <v>42478</v>
      </c>
      <c r="C19" s="605">
        <v>1</v>
      </c>
      <c r="D19" s="605" t="str">
        <f t="shared" si="1"/>
        <v>Trachsel, Steve1</v>
      </c>
      <c r="E19" s="605">
        <v>5</v>
      </c>
      <c r="F19" s="276">
        <v>6</v>
      </c>
      <c r="G19" s="276">
        <v>5</v>
      </c>
      <c r="H19" s="276">
        <v>5</v>
      </c>
      <c r="I19" s="276">
        <v>4</v>
      </c>
      <c r="J19" s="276">
        <v>6</v>
      </c>
      <c r="K19" s="276">
        <v>6</v>
      </c>
      <c r="L19" s="276">
        <v>7</v>
      </c>
      <c r="M19" s="276">
        <v>5</v>
      </c>
      <c r="N19" s="276">
        <v>7</v>
      </c>
      <c r="O19" s="605">
        <f t="shared" si="2"/>
        <v>51</v>
      </c>
      <c r="P19" s="162">
        <f t="shared" si="0"/>
        <v>50</v>
      </c>
      <c r="Q19" s="262">
        <v>2</v>
      </c>
      <c r="R19" s="70">
        <v>2</v>
      </c>
      <c r="S19" s="70">
        <v>2</v>
      </c>
      <c r="T19" s="70"/>
      <c r="U19" s="70"/>
      <c r="V19" s="71"/>
      <c r="W19" s="595">
        <f t="shared" si="3"/>
        <v>0</v>
      </c>
      <c r="X19" s="564" t="s">
        <v>136</v>
      </c>
      <c r="Y19" s="571" t="s">
        <v>4</v>
      </c>
      <c r="Z19" s="571" t="s">
        <v>4</v>
      </c>
      <c r="AA19" s="571" t="s">
        <v>4</v>
      </c>
      <c r="AB19" s="571" t="s">
        <v>4</v>
      </c>
      <c r="AC19" s="571" t="s">
        <v>4</v>
      </c>
      <c r="AD19" s="570">
        <v>47.777777777777779</v>
      </c>
    </row>
    <row r="20" spans="1:30" ht="15.75" thickBot="1" x14ac:dyDescent="0.3">
      <c r="A20" s="583" t="s">
        <v>507</v>
      </c>
      <c r="B20" s="217">
        <v>42478</v>
      </c>
      <c r="C20" s="603">
        <v>1</v>
      </c>
      <c r="D20" s="603" t="str">
        <f t="shared" si="1"/>
        <v>Lotter, Shawn1</v>
      </c>
      <c r="E20" s="603">
        <v>5</v>
      </c>
      <c r="F20" s="417">
        <v>10</v>
      </c>
      <c r="G20" s="417">
        <v>4</v>
      </c>
      <c r="H20" s="417">
        <v>7</v>
      </c>
      <c r="I20" s="417">
        <v>6</v>
      </c>
      <c r="J20" s="417">
        <v>4</v>
      </c>
      <c r="K20" s="417">
        <v>10</v>
      </c>
      <c r="L20" s="417">
        <v>3</v>
      </c>
      <c r="M20" s="417">
        <v>6</v>
      </c>
      <c r="N20" s="417">
        <v>6</v>
      </c>
      <c r="O20" s="603">
        <f t="shared" si="2"/>
        <v>56</v>
      </c>
      <c r="P20" s="418">
        <f t="shared" si="0"/>
        <v>51</v>
      </c>
      <c r="Q20" s="506">
        <v>2</v>
      </c>
      <c r="R20" s="160">
        <v>2</v>
      </c>
      <c r="S20" s="160">
        <v>2</v>
      </c>
      <c r="T20" s="160">
        <v>9.3333333333333304</v>
      </c>
      <c r="U20" s="160"/>
      <c r="V20" s="161"/>
      <c r="W20" s="595">
        <f t="shared" si="3"/>
        <v>9.3333333333333304</v>
      </c>
      <c r="X20" s="566" t="s">
        <v>34</v>
      </c>
      <c r="Y20" s="570">
        <v>57.33</v>
      </c>
      <c r="Z20" s="571" t="s">
        <v>4</v>
      </c>
      <c r="AA20" s="572">
        <v>56.333333333333336</v>
      </c>
      <c r="AB20" s="572">
        <v>51.81818181818182</v>
      </c>
      <c r="AC20" s="570">
        <v>51.888888888888886</v>
      </c>
      <c r="AD20" s="570">
        <v>47.833333333333336</v>
      </c>
    </row>
    <row r="21" spans="1:30" ht="15" x14ac:dyDescent="0.25">
      <c r="A21" s="430" t="s">
        <v>130</v>
      </c>
      <c r="B21" s="581">
        <v>42485</v>
      </c>
      <c r="C21" s="607">
        <v>2</v>
      </c>
      <c r="D21" s="607" t="str">
        <f t="shared" si="1"/>
        <v>Angelosanto, Nick2</v>
      </c>
      <c r="E21" s="607">
        <v>0</v>
      </c>
      <c r="F21" s="582">
        <v>6</v>
      </c>
      <c r="G21" s="582">
        <v>4</v>
      </c>
      <c r="H21" s="582">
        <v>4</v>
      </c>
      <c r="I21" s="582">
        <v>6</v>
      </c>
      <c r="J21" s="582">
        <v>6</v>
      </c>
      <c r="K21" s="582">
        <v>6</v>
      </c>
      <c r="L21" s="582">
        <v>3</v>
      </c>
      <c r="M21" s="582">
        <v>5</v>
      </c>
      <c r="N21" s="582">
        <v>6</v>
      </c>
      <c r="O21" s="607">
        <f t="shared" si="2"/>
        <v>46</v>
      </c>
      <c r="P21" s="425">
        <f t="shared" si="0"/>
        <v>46</v>
      </c>
      <c r="Q21" s="507">
        <v>2</v>
      </c>
      <c r="R21" s="507">
        <v>2</v>
      </c>
      <c r="S21" s="426">
        <v>2</v>
      </c>
      <c r="T21" s="426"/>
      <c r="U21" s="426"/>
      <c r="V21" s="427"/>
      <c r="W21" s="595">
        <f t="shared" si="3"/>
        <v>0</v>
      </c>
      <c r="X21" s="566" t="s">
        <v>49</v>
      </c>
      <c r="Y21" s="571" t="s">
        <v>4</v>
      </c>
      <c r="Z21" s="571" t="s">
        <v>4</v>
      </c>
      <c r="AA21" s="571" t="s">
        <v>4</v>
      </c>
      <c r="AB21" s="571" t="s">
        <v>4</v>
      </c>
      <c r="AC21" s="570">
        <v>48.111111111111114</v>
      </c>
      <c r="AD21" s="570">
        <v>48.857142857142854</v>
      </c>
    </row>
    <row r="22" spans="1:30" ht="15" x14ac:dyDescent="0.25">
      <c r="A22" s="409" t="s">
        <v>35</v>
      </c>
      <c r="B22" s="216">
        <v>42485</v>
      </c>
      <c r="C22" s="605">
        <v>2</v>
      </c>
      <c r="D22" s="605" t="str">
        <f t="shared" si="1"/>
        <v>Schaefer, Jack2</v>
      </c>
      <c r="E22" s="605">
        <v>0</v>
      </c>
      <c r="F22" s="276">
        <v>5</v>
      </c>
      <c r="G22" s="276">
        <v>5</v>
      </c>
      <c r="H22" s="276">
        <v>5</v>
      </c>
      <c r="I22" s="276">
        <v>8</v>
      </c>
      <c r="J22" s="276">
        <v>6</v>
      </c>
      <c r="K22" s="276">
        <v>5</v>
      </c>
      <c r="L22" s="276">
        <v>5</v>
      </c>
      <c r="M22" s="276">
        <v>6</v>
      </c>
      <c r="N22" s="276">
        <v>5</v>
      </c>
      <c r="O22" s="605">
        <f t="shared" si="2"/>
        <v>50</v>
      </c>
      <c r="P22" s="162">
        <f t="shared" si="0"/>
        <v>50</v>
      </c>
      <c r="Q22" s="262"/>
      <c r="R22" s="262"/>
      <c r="S22" s="70"/>
      <c r="T22" s="70"/>
      <c r="U22" s="70"/>
      <c r="V22" s="71"/>
      <c r="W22" s="595">
        <f t="shared" si="3"/>
        <v>0</v>
      </c>
      <c r="X22" s="564" t="s">
        <v>131</v>
      </c>
      <c r="Y22" s="571" t="s">
        <v>4</v>
      </c>
      <c r="Z22" s="571" t="s">
        <v>4</v>
      </c>
      <c r="AA22" s="572">
        <v>52</v>
      </c>
      <c r="AB22" s="572">
        <v>47.4</v>
      </c>
      <c r="AC22" s="570">
        <v>43.6</v>
      </c>
      <c r="AD22" s="570">
        <v>44</v>
      </c>
    </row>
    <row r="23" spans="1:30" ht="15" x14ac:dyDescent="0.25">
      <c r="A23" s="409" t="s">
        <v>28</v>
      </c>
      <c r="B23" s="216">
        <v>42485</v>
      </c>
      <c r="C23" s="605">
        <v>2</v>
      </c>
      <c r="D23" s="605" t="str">
        <f t="shared" si="1"/>
        <v>Bliudzius, Romas2</v>
      </c>
      <c r="E23" s="605">
        <v>0</v>
      </c>
      <c r="F23" s="276">
        <v>6</v>
      </c>
      <c r="G23" s="276">
        <v>6</v>
      </c>
      <c r="H23" s="276">
        <v>5</v>
      </c>
      <c r="I23" s="276">
        <v>7</v>
      </c>
      <c r="J23" s="276">
        <v>8</v>
      </c>
      <c r="K23" s="276">
        <v>8</v>
      </c>
      <c r="L23" s="276">
        <v>8</v>
      </c>
      <c r="M23" s="276">
        <v>8</v>
      </c>
      <c r="N23" s="276">
        <v>9</v>
      </c>
      <c r="O23" s="605">
        <f t="shared" si="2"/>
        <v>65</v>
      </c>
      <c r="P23" s="162">
        <f t="shared" si="0"/>
        <v>63</v>
      </c>
      <c r="Q23" s="262"/>
      <c r="R23" s="262"/>
      <c r="S23" s="70"/>
      <c r="T23" s="70"/>
      <c r="U23" s="70"/>
      <c r="V23" s="71"/>
      <c r="W23" s="595">
        <f t="shared" si="3"/>
        <v>0</v>
      </c>
      <c r="X23" s="566" t="s">
        <v>35</v>
      </c>
      <c r="Y23" s="570">
        <v>45.25</v>
      </c>
      <c r="Z23" s="571" t="s">
        <v>4</v>
      </c>
      <c r="AA23" s="572">
        <v>45</v>
      </c>
      <c r="AB23" s="572">
        <v>45</v>
      </c>
      <c r="AC23" s="570">
        <v>46.555555555555557</v>
      </c>
      <c r="AD23" s="570">
        <v>46.555555555555564</v>
      </c>
    </row>
    <row r="24" spans="1:30" ht="15" x14ac:dyDescent="0.25">
      <c r="A24" s="409" t="s">
        <v>57</v>
      </c>
      <c r="B24" s="216">
        <v>42485</v>
      </c>
      <c r="C24" s="605">
        <v>2</v>
      </c>
      <c r="D24" s="605" t="str">
        <f t="shared" si="1"/>
        <v>Hoffman, George2</v>
      </c>
      <c r="E24" s="605">
        <v>0</v>
      </c>
      <c r="F24" s="276">
        <v>5</v>
      </c>
      <c r="G24" s="276">
        <v>4</v>
      </c>
      <c r="H24" s="276">
        <v>4</v>
      </c>
      <c r="I24" s="276">
        <v>6</v>
      </c>
      <c r="J24" s="276">
        <v>5</v>
      </c>
      <c r="K24" s="276">
        <v>5</v>
      </c>
      <c r="L24" s="276">
        <v>4</v>
      </c>
      <c r="M24" s="276">
        <v>5</v>
      </c>
      <c r="N24" s="276">
        <v>6</v>
      </c>
      <c r="O24" s="605">
        <f t="shared" si="2"/>
        <v>44</v>
      </c>
      <c r="P24" s="162">
        <f t="shared" si="0"/>
        <v>44</v>
      </c>
      <c r="Q24" s="262">
        <v>2</v>
      </c>
      <c r="R24" s="262">
        <v>2</v>
      </c>
      <c r="S24" s="70">
        <v>2</v>
      </c>
      <c r="T24" s="70"/>
      <c r="U24" s="70"/>
      <c r="V24" s="71"/>
      <c r="W24" s="595">
        <f t="shared" si="3"/>
        <v>0</v>
      </c>
      <c r="X24" s="565" t="s">
        <v>507</v>
      </c>
      <c r="Y24" s="571" t="s">
        <v>4</v>
      </c>
      <c r="Z24" s="571" t="s">
        <v>4</v>
      </c>
      <c r="AA24" s="571" t="s">
        <v>4</v>
      </c>
      <c r="AB24" s="571" t="s">
        <v>4</v>
      </c>
      <c r="AC24" s="571" t="s">
        <v>4</v>
      </c>
      <c r="AD24" s="570">
        <v>50.5</v>
      </c>
    </row>
    <row r="25" spans="1:30" ht="15" x14ac:dyDescent="0.25">
      <c r="A25" s="409" t="s">
        <v>38</v>
      </c>
      <c r="B25" s="216">
        <v>42485</v>
      </c>
      <c r="C25" s="605">
        <v>2</v>
      </c>
      <c r="D25" s="605" t="str">
        <f t="shared" si="1"/>
        <v>Trachsel, Brian2</v>
      </c>
      <c r="E25" s="605">
        <v>0</v>
      </c>
      <c r="F25" s="276">
        <v>6</v>
      </c>
      <c r="G25" s="276">
        <v>5</v>
      </c>
      <c r="H25" s="276">
        <v>5</v>
      </c>
      <c r="I25" s="276">
        <v>5</v>
      </c>
      <c r="J25" s="276">
        <v>6</v>
      </c>
      <c r="K25" s="276">
        <v>5</v>
      </c>
      <c r="L25" s="276">
        <v>5</v>
      </c>
      <c r="M25" s="276">
        <v>5</v>
      </c>
      <c r="N25" s="276">
        <v>7</v>
      </c>
      <c r="O25" s="605">
        <f t="shared" si="2"/>
        <v>49</v>
      </c>
      <c r="P25" s="162">
        <f t="shared" si="0"/>
        <v>49</v>
      </c>
      <c r="Q25" s="262"/>
      <c r="R25" s="262"/>
      <c r="S25" s="70"/>
      <c r="T25" s="70"/>
      <c r="U25" s="70"/>
      <c r="V25" s="71"/>
      <c r="W25" s="595">
        <f t="shared" si="3"/>
        <v>0</v>
      </c>
      <c r="X25" s="564" t="s">
        <v>135</v>
      </c>
      <c r="Y25" s="571" t="s">
        <v>4</v>
      </c>
      <c r="Z25" s="571" t="s">
        <v>4</v>
      </c>
      <c r="AA25" s="571" t="s">
        <v>4</v>
      </c>
      <c r="AB25" s="572">
        <v>40.25</v>
      </c>
      <c r="AC25" s="570">
        <v>40.833333333333336</v>
      </c>
      <c r="AD25" s="570">
        <v>45</v>
      </c>
    </row>
    <row r="26" spans="1:30" ht="15" x14ac:dyDescent="0.25">
      <c r="A26" s="409" t="s">
        <v>49</v>
      </c>
      <c r="B26" s="216">
        <v>42485</v>
      </c>
      <c r="C26" s="605">
        <v>2</v>
      </c>
      <c r="D26" s="605" t="str">
        <f t="shared" si="1"/>
        <v>Mackson, John2</v>
      </c>
      <c r="E26" s="605">
        <v>1</v>
      </c>
      <c r="F26" s="276">
        <v>6</v>
      </c>
      <c r="G26" s="276">
        <v>4</v>
      </c>
      <c r="H26" s="276">
        <v>4</v>
      </c>
      <c r="I26" s="276">
        <v>6</v>
      </c>
      <c r="J26" s="276">
        <v>6</v>
      </c>
      <c r="K26" s="276">
        <v>10</v>
      </c>
      <c r="L26" s="276">
        <v>3</v>
      </c>
      <c r="M26" s="276">
        <v>6</v>
      </c>
      <c r="N26" s="276">
        <v>11</v>
      </c>
      <c r="O26" s="605">
        <f t="shared" si="2"/>
        <v>56</v>
      </c>
      <c r="P26" s="162">
        <f t="shared" si="0"/>
        <v>53</v>
      </c>
      <c r="Q26" s="262">
        <v>2</v>
      </c>
      <c r="R26" s="262">
        <v>2</v>
      </c>
      <c r="S26" s="70">
        <v>2</v>
      </c>
      <c r="T26" s="70"/>
      <c r="U26" s="70"/>
      <c r="V26" s="71"/>
      <c r="W26" s="595">
        <f t="shared" si="3"/>
        <v>0</v>
      </c>
      <c r="X26" s="564" t="s">
        <v>37</v>
      </c>
      <c r="Y26" s="570">
        <v>41.73</v>
      </c>
      <c r="Z26" s="571" t="s">
        <v>4</v>
      </c>
      <c r="AA26" s="572">
        <v>42.1</v>
      </c>
      <c r="AB26" s="572">
        <v>41.1</v>
      </c>
      <c r="AC26" s="570">
        <v>44</v>
      </c>
      <c r="AD26" s="570">
        <v>43.666666666666664</v>
      </c>
    </row>
    <row r="27" spans="1:30" ht="15" x14ac:dyDescent="0.25">
      <c r="A27" s="409" t="s">
        <v>41</v>
      </c>
      <c r="B27" s="216">
        <v>42485</v>
      </c>
      <c r="C27" s="605">
        <v>2</v>
      </c>
      <c r="D27" s="605" t="str">
        <f t="shared" si="1"/>
        <v>Trachsel, Steve2</v>
      </c>
      <c r="E27" s="605">
        <v>1</v>
      </c>
      <c r="F27" s="276">
        <v>5</v>
      </c>
      <c r="G27" s="276">
        <v>6</v>
      </c>
      <c r="H27" s="276">
        <v>5</v>
      </c>
      <c r="I27" s="276">
        <v>5</v>
      </c>
      <c r="J27" s="276">
        <v>7</v>
      </c>
      <c r="K27" s="276">
        <v>5</v>
      </c>
      <c r="L27" s="276">
        <v>4</v>
      </c>
      <c r="M27" s="276">
        <v>5</v>
      </c>
      <c r="N27" s="276">
        <v>5</v>
      </c>
      <c r="O27" s="605">
        <f t="shared" si="2"/>
        <v>47</v>
      </c>
      <c r="P27" s="162">
        <f t="shared" si="0"/>
        <v>47</v>
      </c>
      <c r="Q27" s="262">
        <v>2</v>
      </c>
      <c r="R27" s="262">
        <v>2</v>
      </c>
      <c r="S27" s="70">
        <v>2</v>
      </c>
      <c r="T27" s="70"/>
      <c r="U27" s="70"/>
      <c r="V27" s="71"/>
      <c r="W27" s="595">
        <f t="shared" si="3"/>
        <v>0</v>
      </c>
      <c r="X27" s="564" t="s">
        <v>38</v>
      </c>
      <c r="Y27" s="570">
        <v>50.17</v>
      </c>
      <c r="Z27" s="571" t="s">
        <v>4</v>
      </c>
      <c r="AA27" s="572">
        <v>49.25</v>
      </c>
      <c r="AB27" s="571" t="s">
        <v>4</v>
      </c>
      <c r="AC27" s="570">
        <v>48.777777777777779</v>
      </c>
      <c r="AD27" s="570">
        <v>47.9</v>
      </c>
    </row>
    <row r="28" spans="1:30" ht="15" x14ac:dyDescent="0.25">
      <c r="A28" s="409" t="s">
        <v>131</v>
      </c>
      <c r="B28" s="216">
        <v>42485</v>
      </c>
      <c r="C28" s="605">
        <v>2</v>
      </c>
      <c r="D28" s="605" t="str">
        <f t="shared" si="1"/>
        <v>O'Hare, Nathan2</v>
      </c>
      <c r="E28" s="605">
        <v>1</v>
      </c>
      <c r="F28" s="276">
        <v>5</v>
      </c>
      <c r="G28" s="276">
        <v>5</v>
      </c>
      <c r="H28" s="276">
        <v>3</v>
      </c>
      <c r="I28" s="276">
        <v>5</v>
      </c>
      <c r="J28" s="276">
        <v>5</v>
      </c>
      <c r="K28" s="276">
        <v>4</v>
      </c>
      <c r="L28" s="276">
        <v>2</v>
      </c>
      <c r="M28" s="276">
        <v>5</v>
      </c>
      <c r="N28" s="276">
        <v>7</v>
      </c>
      <c r="O28" s="605">
        <f t="shared" si="2"/>
        <v>41</v>
      </c>
      <c r="P28" s="162">
        <f t="shared" si="0"/>
        <v>41</v>
      </c>
      <c r="Q28" s="262">
        <v>4</v>
      </c>
      <c r="R28" s="262">
        <v>4</v>
      </c>
      <c r="S28" s="70">
        <v>2</v>
      </c>
      <c r="T28" s="70">
        <v>9.3333333333333304</v>
      </c>
      <c r="U28" s="70">
        <v>30</v>
      </c>
      <c r="V28" s="71">
        <v>10</v>
      </c>
      <c r="W28" s="595">
        <f t="shared" si="3"/>
        <v>49.333333333333329</v>
      </c>
      <c r="X28" s="566" t="s">
        <v>39</v>
      </c>
      <c r="Y28" s="570">
        <v>41.78</v>
      </c>
      <c r="Z28" s="571" t="s">
        <v>4</v>
      </c>
      <c r="AA28" s="572">
        <v>43.9</v>
      </c>
      <c r="AB28" s="572">
        <v>43.666666666666664</v>
      </c>
      <c r="AC28" s="570">
        <v>42.666666666666664</v>
      </c>
      <c r="AD28" s="570">
        <v>43.214285714285715</v>
      </c>
    </row>
    <row r="29" spans="1:30" ht="15" x14ac:dyDescent="0.25">
      <c r="A29" s="409" t="s">
        <v>34</v>
      </c>
      <c r="B29" s="216">
        <v>42485</v>
      </c>
      <c r="C29" s="605">
        <v>2</v>
      </c>
      <c r="D29" s="605" t="str">
        <f t="shared" si="1"/>
        <v>Lewandowski, Mike2</v>
      </c>
      <c r="E29" s="605">
        <v>1</v>
      </c>
      <c r="F29" s="276">
        <v>6</v>
      </c>
      <c r="G29" s="276">
        <v>7</v>
      </c>
      <c r="H29" s="276">
        <v>3</v>
      </c>
      <c r="I29" s="276">
        <v>6</v>
      </c>
      <c r="J29" s="276">
        <v>5</v>
      </c>
      <c r="K29" s="276">
        <v>7</v>
      </c>
      <c r="L29" s="276">
        <v>3</v>
      </c>
      <c r="M29" s="276">
        <v>6</v>
      </c>
      <c r="N29" s="276">
        <v>7</v>
      </c>
      <c r="O29" s="605">
        <f t="shared" si="2"/>
        <v>50</v>
      </c>
      <c r="P29" s="162">
        <f t="shared" si="0"/>
        <v>50</v>
      </c>
      <c r="Q29" s="262">
        <v>2</v>
      </c>
      <c r="R29" s="262">
        <v>2</v>
      </c>
      <c r="S29" s="70">
        <v>2</v>
      </c>
      <c r="T29" s="70"/>
      <c r="U29" s="70"/>
      <c r="V29" s="71"/>
      <c r="W29" s="595">
        <f t="shared" si="3"/>
        <v>0</v>
      </c>
      <c r="X29" s="566" t="s">
        <v>47</v>
      </c>
      <c r="Y29" s="570">
        <v>42.56</v>
      </c>
      <c r="Z29" s="571" t="s">
        <v>4</v>
      </c>
      <c r="AA29" s="572">
        <v>43</v>
      </c>
      <c r="AB29" s="572">
        <v>43.727272727272727</v>
      </c>
      <c r="AC29" s="570">
        <v>41.888888888888886</v>
      </c>
      <c r="AD29" s="570">
        <v>42.18181818181818</v>
      </c>
    </row>
    <row r="30" spans="1:30" ht="15" x14ac:dyDescent="0.25">
      <c r="A30" s="409" t="s">
        <v>37</v>
      </c>
      <c r="B30" s="216">
        <v>42485</v>
      </c>
      <c r="C30" s="605">
        <v>2</v>
      </c>
      <c r="D30" s="605" t="str">
        <f t="shared" si="1"/>
        <v>Trachsel, Bill2</v>
      </c>
      <c r="E30" s="605">
        <v>2</v>
      </c>
      <c r="F30" s="276">
        <v>6</v>
      </c>
      <c r="G30" s="276">
        <v>4</v>
      </c>
      <c r="H30" s="276">
        <v>5</v>
      </c>
      <c r="I30" s="276">
        <v>5</v>
      </c>
      <c r="J30" s="276">
        <v>5</v>
      </c>
      <c r="K30" s="276">
        <v>4</v>
      </c>
      <c r="L30" s="276">
        <v>4</v>
      </c>
      <c r="M30" s="276">
        <v>5</v>
      </c>
      <c r="N30" s="276">
        <v>5</v>
      </c>
      <c r="O30" s="605">
        <f t="shared" si="2"/>
        <v>43</v>
      </c>
      <c r="P30" s="162">
        <f t="shared" si="0"/>
        <v>43</v>
      </c>
      <c r="Q30" s="262">
        <v>2</v>
      </c>
      <c r="R30" s="262">
        <v>2</v>
      </c>
      <c r="S30" s="70">
        <v>2</v>
      </c>
      <c r="T30" s="70"/>
      <c r="U30" s="70"/>
      <c r="V30" s="71"/>
      <c r="W30" s="595">
        <f t="shared" si="3"/>
        <v>0</v>
      </c>
      <c r="X30" s="566" t="s">
        <v>40</v>
      </c>
      <c r="Y30" s="570">
        <v>39.729999999999997</v>
      </c>
      <c r="Z30" s="571" t="s">
        <v>4</v>
      </c>
      <c r="AA30" s="572">
        <v>39.5</v>
      </c>
      <c r="AB30" s="572">
        <v>41.454545454545453</v>
      </c>
      <c r="AC30" s="570">
        <v>41</v>
      </c>
      <c r="AD30" s="570">
        <v>40.692307692307693</v>
      </c>
    </row>
    <row r="31" spans="1:30" ht="15" x14ac:dyDescent="0.25">
      <c r="A31" s="409" t="s">
        <v>503</v>
      </c>
      <c r="B31" s="216">
        <v>42485</v>
      </c>
      <c r="C31" s="605">
        <v>2</v>
      </c>
      <c r="D31" s="605" t="str">
        <f t="shared" si="1"/>
        <v>Burke, Dan2</v>
      </c>
      <c r="E31" s="605">
        <v>2</v>
      </c>
      <c r="F31" s="276">
        <v>7</v>
      </c>
      <c r="G31" s="276">
        <v>7</v>
      </c>
      <c r="H31" s="276">
        <v>8</v>
      </c>
      <c r="I31" s="276">
        <v>6</v>
      </c>
      <c r="J31" s="276">
        <v>8</v>
      </c>
      <c r="K31" s="276">
        <v>8</v>
      </c>
      <c r="L31" s="276">
        <v>7</v>
      </c>
      <c r="M31" s="276">
        <v>8</v>
      </c>
      <c r="N31" s="276">
        <v>7</v>
      </c>
      <c r="O31" s="605">
        <f t="shared" si="2"/>
        <v>66</v>
      </c>
      <c r="P31" s="162">
        <f t="shared" si="0"/>
        <v>63</v>
      </c>
      <c r="Q31" s="262"/>
      <c r="R31" s="262"/>
      <c r="S31" s="70"/>
      <c r="T31" s="70"/>
      <c r="U31" s="70"/>
      <c r="V31" s="71"/>
      <c r="W31" s="595">
        <f t="shared" si="3"/>
        <v>0</v>
      </c>
      <c r="X31" s="566" t="s">
        <v>154</v>
      </c>
      <c r="Y31" s="571" t="s">
        <v>4</v>
      </c>
      <c r="Z31" s="571" t="s">
        <v>4</v>
      </c>
      <c r="AA31" s="571" t="s">
        <v>4</v>
      </c>
      <c r="AB31" s="571" t="s">
        <v>4</v>
      </c>
      <c r="AC31" s="571" t="s">
        <v>4</v>
      </c>
      <c r="AD31" s="571" t="s">
        <v>4</v>
      </c>
    </row>
    <row r="32" spans="1:30" ht="15" x14ac:dyDescent="0.25">
      <c r="A32" s="409" t="s">
        <v>512</v>
      </c>
      <c r="B32" s="216">
        <v>42485</v>
      </c>
      <c r="C32" s="605">
        <v>2</v>
      </c>
      <c r="D32" s="605" t="str">
        <f t="shared" si="1"/>
        <v>Chilson, Jerry2</v>
      </c>
      <c r="E32" s="605">
        <v>2</v>
      </c>
      <c r="F32" s="276">
        <v>5</v>
      </c>
      <c r="G32" s="276">
        <v>5</v>
      </c>
      <c r="H32" s="276">
        <v>4</v>
      </c>
      <c r="I32" s="276">
        <v>6</v>
      </c>
      <c r="J32" s="276">
        <v>6</v>
      </c>
      <c r="K32" s="276">
        <v>4</v>
      </c>
      <c r="L32" s="276">
        <v>4</v>
      </c>
      <c r="M32" s="276">
        <v>5</v>
      </c>
      <c r="N32" s="276">
        <v>6</v>
      </c>
      <c r="O32" s="605">
        <f t="shared" si="2"/>
        <v>45</v>
      </c>
      <c r="P32" s="162">
        <f t="shared" si="0"/>
        <v>45</v>
      </c>
      <c r="Q32" s="262">
        <v>2</v>
      </c>
      <c r="R32" s="262">
        <v>2</v>
      </c>
      <c r="S32" s="70"/>
      <c r="T32" s="70"/>
      <c r="U32" s="70"/>
      <c r="V32" s="71"/>
      <c r="W32" s="595">
        <f t="shared" si="3"/>
        <v>0</v>
      </c>
      <c r="X32" s="566" t="s">
        <v>41</v>
      </c>
      <c r="Y32" s="570">
        <v>50.6</v>
      </c>
      <c r="Z32" s="571" t="s">
        <v>4</v>
      </c>
      <c r="AA32" s="572">
        <v>48.5</v>
      </c>
      <c r="AB32" s="572">
        <v>46.916666666666664</v>
      </c>
      <c r="AC32" s="570">
        <v>50</v>
      </c>
      <c r="AD32" s="570">
        <v>45.571428571428569</v>
      </c>
    </row>
    <row r="33" spans="1:30" ht="15" x14ac:dyDescent="0.25">
      <c r="A33" s="409" t="s">
        <v>40</v>
      </c>
      <c r="B33" s="216">
        <v>42485</v>
      </c>
      <c r="C33" s="605">
        <v>2</v>
      </c>
      <c r="D33" s="605" t="str">
        <f t="shared" si="1"/>
        <v>Trachsel, Mike2</v>
      </c>
      <c r="E33" s="605">
        <v>2</v>
      </c>
      <c r="F33" s="276">
        <v>5</v>
      </c>
      <c r="G33" s="276">
        <v>4</v>
      </c>
      <c r="H33" s="276">
        <v>5</v>
      </c>
      <c r="I33" s="276">
        <v>8</v>
      </c>
      <c r="J33" s="276">
        <v>5</v>
      </c>
      <c r="K33" s="276">
        <v>5</v>
      </c>
      <c r="L33" s="276">
        <v>3</v>
      </c>
      <c r="M33" s="276">
        <v>5</v>
      </c>
      <c r="N33" s="276">
        <v>6</v>
      </c>
      <c r="O33" s="605">
        <f t="shared" si="2"/>
        <v>46</v>
      </c>
      <c r="P33" s="162">
        <f t="shared" si="0"/>
        <v>46</v>
      </c>
      <c r="Q33" s="262">
        <v>2</v>
      </c>
      <c r="R33" s="262">
        <v>2</v>
      </c>
      <c r="S33" s="70">
        <v>2</v>
      </c>
      <c r="T33" s="70"/>
      <c r="U33" s="70"/>
      <c r="V33" s="71"/>
      <c r="W33" s="595">
        <f t="shared" si="3"/>
        <v>0</v>
      </c>
      <c r="X33" s="565" t="s">
        <v>43</v>
      </c>
      <c r="Y33" s="570">
        <v>41.2</v>
      </c>
      <c r="Z33" s="571" t="s">
        <v>4</v>
      </c>
      <c r="AA33" s="572">
        <v>42</v>
      </c>
      <c r="AB33" s="572">
        <v>45.272727272727273</v>
      </c>
      <c r="AC33" s="570">
        <v>43.5</v>
      </c>
      <c r="AD33" s="570">
        <v>45.666666666666664</v>
      </c>
    </row>
    <row r="34" spans="1:30" ht="15" x14ac:dyDescent="0.25">
      <c r="A34" s="409" t="s">
        <v>30</v>
      </c>
      <c r="B34" s="216">
        <v>42485</v>
      </c>
      <c r="C34" s="605">
        <v>2</v>
      </c>
      <c r="D34" s="605" t="str">
        <f t="shared" si="1"/>
        <v>Cashman, Cal2</v>
      </c>
      <c r="E34" s="605">
        <v>3</v>
      </c>
      <c r="F34" s="276">
        <v>8</v>
      </c>
      <c r="G34" s="276">
        <v>5</v>
      </c>
      <c r="H34" s="276">
        <v>5</v>
      </c>
      <c r="I34" s="276">
        <v>6</v>
      </c>
      <c r="J34" s="276">
        <v>6</v>
      </c>
      <c r="K34" s="276">
        <v>7</v>
      </c>
      <c r="L34" s="276">
        <v>4</v>
      </c>
      <c r="M34" s="276">
        <v>6</v>
      </c>
      <c r="N34" s="276">
        <v>7</v>
      </c>
      <c r="O34" s="605">
        <f t="shared" si="2"/>
        <v>54</v>
      </c>
      <c r="P34" s="162">
        <f t="shared" si="0"/>
        <v>54</v>
      </c>
      <c r="Q34" s="262"/>
      <c r="R34" s="262"/>
      <c r="S34" s="70"/>
      <c r="T34" s="70"/>
      <c r="U34" s="70"/>
      <c r="V34" s="71"/>
      <c r="W34" s="595">
        <f t="shared" si="3"/>
        <v>0</v>
      </c>
      <c r="X34" s="565" t="s">
        <v>506</v>
      </c>
      <c r="Y34" s="571" t="s">
        <v>4</v>
      </c>
      <c r="Z34" s="571" t="s">
        <v>4</v>
      </c>
      <c r="AA34" s="571" t="s">
        <v>4</v>
      </c>
      <c r="AB34" s="571" t="s">
        <v>4</v>
      </c>
      <c r="AC34" s="571" t="s">
        <v>4</v>
      </c>
      <c r="AD34" s="571" t="s">
        <v>4</v>
      </c>
    </row>
    <row r="35" spans="1:30" ht="15" x14ac:dyDescent="0.25">
      <c r="A35" s="409" t="s">
        <v>129</v>
      </c>
      <c r="B35" s="216">
        <v>42485</v>
      </c>
      <c r="C35" s="605">
        <v>2</v>
      </c>
      <c r="D35" s="605" t="str">
        <f t="shared" si="1"/>
        <v>Horst, Dale2</v>
      </c>
      <c r="E35" s="605">
        <v>3</v>
      </c>
      <c r="F35" s="276">
        <v>5</v>
      </c>
      <c r="G35" s="276">
        <v>6</v>
      </c>
      <c r="H35" s="276">
        <v>5</v>
      </c>
      <c r="I35" s="276">
        <v>7</v>
      </c>
      <c r="J35" s="276">
        <v>8</v>
      </c>
      <c r="K35" s="276">
        <v>4</v>
      </c>
      <c r="L35" s="276">
        <v>4</v>
      </c>
      <c r="M35" s="276">
        <v>6</v>
      </c>
      <c r="N35" s="276">
        <v>7</v>
      </c>
      <c r="O35" s="605">
        <f t="shared" si="2"/>
        <v>52</v>
      </c>
      <c r="P35" s="162">
        <f t="shared" si="0"/>
        <v>52</v>
      </c>
      <c r="Q35" s="262">
        <v>2</v>
      </c>
      <c r="R35" s="262">
        <v>2</v>
      </c>
      <c r="S35" s="70">
        <v>2</v>
      </c>
      <c r="T35" s="70"/>
      <c r="U35" s="70"/>
      <c r="V35" s="71"/>
      <c r="W35" s="595">
        <f t="shared" si="3"/>
        <v>0</v>
      </c>
    </row>
    <row r="36" spans="1:30" ht="15" x14ac:dyDescent="0.25">
      <c r="A36" s="409" t="s">
        <v>511</v>
      </c>
      <c r="B36" s="216">
        <v>42485</v>
      </c>
      <c r="C36" s="605">
        <v>2</v>
      </c>
      <c r="D36" s="605" t="str">
        <f t="shared" si="1"/>
        <v>Demick, Chris2</v>
      </c>
      <c r="E36" s="605">
        <v>3</v>
      </c>
      <c r="F36" s="276">
        <v>6</v>
      </c>
      <c r="G36" s="276">
        <v>6</v>
      </c>
      <c r="H36" s="276">
        <v>4</v>
      </c>
      <c r="I36" s="276">
        <v>5</v>
      </c>
      <c r="J36" s="276">
        <v>4</v>
      </c>
      <c r="K36" s="276">
        <v>5</v>
      </c>
      <c r="L36" s="276">
        <v>4</v>
      </c>
      <c r="M36" s="276">
        <v>4</v>
      </c>
      <c r="N36" s="276">
        <v>7</v>
      </c>
      <c r="O36" s="605">
        <f t="shared" si="2"/>
        <v>45</v>
      </c>
      <c r="P36" s="162">
        <f t="shared" si="0"/>
        <v>45</v>
      </c>
      <c r="Q36" s="262">
        <v>2</v>
      </c>
      <c r="R36" s="262">
        <v>2</v>
      </c>
      <c r="S36" s="70"/>
      <c r="T36" s="70"/>
      <c r="U36" s="70"/>
      <c r="V36" s="71"/>
      <c r="W36" s="595">
        <f t="shared" si="3"/>
        <v>0</v>
      </c>
    </row>
    <row r="37" spans="1:30" ht="15" x14ac:dyDescent="0.25">
      <c r="A37" s="409" t="s">
        <v>506</v>
      </c>
      <c r="B37" s="216">
        <v>42485</v>
      </c>
      <c r="C37" s="605">
        <v>2</v>
      </c>
      <c r="D37" s="605" t="str">
        <f t="shared" si="1"/>
        <v>Whitefoot, Gerry2</v>
      </c>
      <c r="E37" s="605">
        <v>3</v>
      </c>
      <c r="F37" s="276">
        <v>5</v>
      </c>
      <c r="G37" s="276">
        <v>7</v>
      </c>
      <c r="H37" s="276">
        <v>6</v>
      </c>
      <c r="I37" s="276">
        <v>8</v>
      </c>
      <c r="J37" s="276">
        <v>8</v>
      </c>
      <c r="K37" s="276">
        <v>8</v>
      </c>
      <c r="L37" s="276">
        <v>5</v>
      </c>
      <c r="M37" s="276">
        <v>7</v>
      </c>
      <c r="N37" s="276">
        <v>7</v>
      </c>
      <c r="O37" s="605">
        <f t="shared" si="2"/>
        <v>61</v>
      </c>
      <c r="P37" s="162">
        <f t="shared" si="0"/>
        <v>61</v>
      </c>
      <c r="Q37" s="262">
        <v>2</v>
      </c>
      <c r="R37" s="262">
        <v>2</v>
      </c>
      <c r="S37" s="70"/>
      <c r="T37" s="70"/>
      <c r="U37" s="70"/>
      <c r="V37" s="71"/>
      <c r="W37" s="595">
        <f t="shared" si="3"/>
        <v>0</v>
      </c>
    </row>
    <row r="38" spans="1:30" ht="15" x14ac:dyDescent="0.25">
      <c r="A38" s="409" t="s">
        <v>39</v>
      </c>
      <c r="B38" s="216">
        <v>42485</v>
      </c>
      <c r="C38" s="605">
        <v>2</v>
      </c>
      <c r="D38" s="605" t="str">
        <f t="shared" si="1"/>
        <v>Trachsel, Jay2</v>
      </c>
      <c r="E38" s="605">
        <v>4</v>
      </c>
      <c r="F38" s="276">
        <v>4</v>
      </c>
      <c r="G38" s="276">
        <v>4</v>
      </c>
      <c r="H38" s="276">
        <v>3</v>
      </c>
      <c r="I38" s="276">
        <v>6</v>
      </c>
      <c r="J38" s="276">
        <v>4</v>
      </c>
      <c r="K38" s="276">
        <v>3</v>
      </c>
      <c r="L38" s="276">
        <v>4</v>
      </c>
      <c r="M38" s="276">
        <v>6</v>
      </c>
      <c r="N38" s="276">
        <v>5</v>
      </c>
      <c r="O38" s="605">
        <f t="shared" si="2"/>
        <v>39</v>
      </c>
      <c r="P38" s="162">
        <f t="shared" si="0"/>
        <v>39</v>
      </c>
      <c r="Q38" s="262">
        <v>2</v>
      </c>
      <c r="R38" s="262">
        <v>2</v>
      </c>
      <c r="S38" s="70">
        <v>2</v>
      </c>
      <c r="T38" s="70">
        <f>9.333333333*2</f>
        <v>18.666666666000001</v>
      </c>
      <c r="U38" s="70"/>
      <c r="V38" s="71">
        <v>14</v>
      </c>
      <c r="W38" s="595">
        <f t="shared" si="3"/>
        <v>32.666666665999998</v>
      </c>
      <c r="X38" s="11" t="s">
        <v>512</v>
      </c>
      <c r="Y38" s="11">
        <f>COUNTIF(A:A,X38)</f>
        <v>14</v>
      </c>
      <c r="Z38" s="34">
        <f>SUMIF(A:A,X38,O:O)</f>
        <v>640</v>
      </c>
      <c r="AA38" s="34">
        <f>Z38/Y38</f>
        <v>45.714285714285715</v>
      </c>
    </row>
    <row r="39" spans="1:30" ht="15" x14ac:dyDescent="0.25">
      <c r="A39" s="409" t="s">
        <v>29</v>
      </c>
      <c r="B39" s="216">
        <v>42485</v>
      </c>
      <c r="C39" s="605">
        <v>2</v>
      </c>
      <c r="D39" s="605" t="str">
        <f t="shared" si="1"/>
        <v>Burke, David2</v>
      </c>
      <c r="E39" s="605">
        <v>4</v>
      </c>
      <c r="F39" s="276">
        <v>5</v>
      </c>
      <c r="G39" s="276">
        <v>5</v>
      </c>
      <c r="H39" s="276">
        <v>5</v>
      </c>
      <c r="I39" s="276">
        <v>5</v>
      </c>
      <c r="J39" s="276">
        <v>6</v>
      </c>
      <c r="K39" s="276">
        <v>5</v>
      </c>
      <c r="L39" s="276">
        <v>5</v>
      </c>
      <c r="M39" s="276">
        <v>5</v>
      </c>
      <c r="N39" s="276">
        <v>6</v>
      </c>
      <c r="O39" s="605">
        <f t="shared" si="2"/>
        <v>47</v>
      </c>
      <c r="P39" s="162">
        <f t="shared" si="0"/>
        <v>47</v>
      </c>
      <c r="Q39" s="262">
        <v>2</v>
      </c>
      <c r="R39" s="262">
        <v>2</v>
      </c>
      <c r="S39" s="70">
        <v>2</v>
      </c>
      <c r="T39" s="70"/>
      <c r="U39" s="70"/>
      <c r="V39" s="71"/>
      <c r="W39" s="595">
        <f t="shared" si="3"/>
        <v>0</v>
      </c>
    </row>
    <row r="40" spans="1:30" ht="15.75" thickBot="1" x14ac:dyDescent="0.3">
      <c r="A40" s="583" t="s">
        <v>507</v>
      </c>
      <c r="B40" s="217">
        <v>42485</v>
      </c>
      <c r="C40" s="603">
        <v>2</v>
      </c>
      <c r="D40" s="603" t="str">
        <f t="shared" si="1"/>
        <v>Lotter, Shawn2</v>
      </c>
      <c r="E40" s="603">
        <v>4</v>
      </c>
      <c r="F40" s="417">
        <v>5</v>
      </c>
      <c r="G40" s="417">
        <v>8</v>
      </c>
      <c r="H40" s="417">
        <v>4</v>
      </c>
      <c r="I40" s="417">
        <v>9</v>
      </c>
      <c r="J40" s="417">
        <v>4</v>
      </c>
      <c r="K40" s="417">
        <v>5</v>
      </c>
      <c r="L40" s="417">
        <v>4</v>
      </c>
      <c r="M40" s="417">
        <v>4</v>
      </c>
      <c r="N40" s="417">
        <v>6</v>
      </c>
      <c r="O40" s="603">
        <f t="shared" si="2"/>
        <v>49</v>
      </c>
      <c r="P40" s="418">
        <f t="shared" si="0"/>
        <v>48</v>
      </c>
      <c r="Q40" s="506">
        <v>2</v>
      </c>
      <c r="R40" s="506">
        <v>2</v>
      </c>
      <c r="S40" s="160">
        <v>2</v>
      </c>
      <c r="T40" s="160"/>
      <c r="U40" s="160"/>
      <c r="V40" s="161"/>
      <c r="W40" s="595">
        <f t="shared" si="3"/>
        <v>0</v>
      </c>
    </row>
    <row r="41" spans="1:30" ht="15" x14ac:dyDescent="0.25">
      <c r="A41" s="430" t="s">
        <v>35</v>
      </c>
      <c r="B41" s="581">
        <v>42492</v>
      </c>
      <c r="C41" s="607">
        <v>3</v>
      </c>
      <c r="D41" s="607" t="str">
        <f t="shared" si="1"/>
        <v>Schaefer, Jack3</v>
      </c>
      <c r="E41" s="607">
        <v>0</v>
      </c>
      <c r="F41" s="582">
        <v>5</v>
      </c>
      <c r="G41" s="582">
        <v>7</v>
      </c>
      <c r="H41" s="582">
        <v>4</v>
      </c>
      <c r="I41" s="582">
        <v>7</v>
      </c>
      <c r="J41" s="582">
        <v>5</v>
      </c>
      <c r="K41" s="582">
        <v>5</v>
      </c>
      <c r="L41" s="582">
        <v>5</v>
      </c>
      <c r="M41" s="582">
        <v>7</v>
      </c>
      <c r="N41" s="582">
        <v>7</v>
      </c>
      <c r="O41" s="607">
        <f t="shared" si="2"/>
        <v>52</v>
      </c>
      <c r="P41" s="425">
        <f t="shared" si="0"/>
        <v>52</v>
      </c>
      <c r="Q41" s="507"/>
      <c r="R41" s="426"/>
      <c r="S41" s="426"/>
      <c r="T41" s="426"/>
      <c r="U41" s="426"/>
      <c r="V41" s="427"/>
      <c r="W41" s="595">
        <f t="shared" si="3"/>
        <v>0</v>
      </c>
      <c r="X41" s="11">
        <f>32/2</f>
        <v>16</v>
      </c>
    </row>
    <row r="42" spans="1:30" ht="15" x14ac:dyDescent="0.25">
      <c r="A42" s="409" t="s">
        <v>57</v>
      </c>
      <c r="B42" s="216">
        <v>42492</v>
      </c>
      <c r="C42" s="605">
        <v>3</v>
      </c>
      <c r="D42" s="605" t="str">
        <f t="shared" si="1"/>
        <v>Hoffman, George3</v>
      </c>
      <c r="E42" s="605">
        <v>0</v>
      </c>
      <c r="F42" s="276">
        <v>5</v>
      </c>
      <c r="G42" s="276">
        <v>4</v>
      </c>
      <c r="H42" s="276">
        <v>3</v>
      </c>
      <c r="I42" s="276">
        <v>5</v>
      </c>
      <c r="J42" s="276">
        <v>5</v>
      </c>
      <c r="K42" s="276">
        <v>6</v>
      </c>
      <c r="L42" s="276">
        <v>3</v>
      </c>
      <c r="M42" s="276">
        <v>5</v>
      </c>
      <c r="N42" s="276">
        <v>6</v>
      </c>
      <c r="O42" s="605">
        <f t="shared" si="2"/>
        <v>42</v>
      </c>
      <c r="P42" s="162">
        <f t="shared" si="0"/>
        <v>42</v>
      </c>
      <c r="Q42" s="262">
        <v>2</v>
      </c>
      <c r="R42" s="70">
        <v>2</v>
      </c>
      <c r="S42" s="70">
        <v>2</v>
      </c>
      <c r="T42" s="70"/>
      <c r="U42" s="70"/>
      <c r="V42" s="71"/>
      <c r="W42" s="595">
        <f t="shared" si="3"/>
        <v>0</v>
      </c>
    </row>
    <row r="43" spans="1:30" ht="15" x14ac:dyDescent="0.25">
      <c r="A43" s="409" t="s">
        <v>28</v>
      </c>
      <c r="B43" s="216">
        <v>42492</v>
      </c>
      <c r="C43" s="605">
        <v>3</v>
      </c>
      <c r="D43" s="605" t="str">
        <f t="shared" si="1"/>
        <v>Bliudzius, Romas3</v>
      </c>
      <c r="E43" s="605">
        <v>0</v>
      </c>
      <c r="F43" s="276">
        <v>8</v>
      </c>
      <c r="G43" s="276">
        <v>6</v>
      </c>
      <c r="H43" s="276">
        <v>6</v>
      </c>
      <c r="I43" s="276">
        <v>10</v>
      </c>
      <c r="J43" s="276">
        <v>7</v>
      </c>
      <c r="K43" s="276">
        <v>8</v>
      </c>
      <c r="L43" s="276">
        <v>5</v>
      </c>
      <c r="M43" s="276">
        <v>6</v>
      </c>
      <c r="N43" s="276">
        <v>6</v>
      </c>
      <c r="O43" s="605">
        <f t="shared" si="2"/>
        <v>62</v>
      </c>
      <c r="P43" s="162">
        <f t="shared" si="0"/>
        <v>60</v>
      </c>
      <c r="Q43" s="262"/>
      <c r="R43" s="70"/>
      <c r="S43" s="70"/>
      <c r="T43" s="70"/>
      <c r="U43" s="70"/>
      <c r="V43" s="71"/>
      <c r="W43" s="595">
        <f t="shared" si="3"/>
        <v>0</v>
      </c>
    </row>
    <row r="44" spans="1:30" ht="15" x14ac:dyDescent="0.25">
      <c r="A44" s="409" t="s">
        <v>131</v>
      </c>
      <c r="B44" s="216">
        <v>42492</v>
      </c>
      <c r="C44" s="605">
        <v>3</v>
      </c>
      <c r="D44" s="605" t="str">
        <f t="shared" si="1"/>
        <v>O'Hare, Nathan3</v>
      </c>
      <c r="E44" s="605">
        <v>1</v>
      </c>
      <c r="F44" s="276">
        <v>7</v>
      </c>
      <c r="G44" s="276">
        <v>5</v>
      </c>
      <c r="H44" s="276">
        <v>6</v>
      </c>
      <c r="I44" s="276">
        <v>5</v>
      </c>
      <c r="J44" s="276">
        <v>4</v>
      </c>
      <c r="K44" s="276">
        <v>4</v>
      </c>
      <c r="L44" s="276">
        <v>3</v>
      </c>
      <c r="M44" s="276">
        <v>7</v>
      </c>
      <c r="N44" s="276">
        <v>9</v>
      </c>
      <c r="O44" s="605">
        <f t="shared" si="2"/>
        <v>50</v>
      </c>
      <c r="P44" s="162">
        <f t="shared" si="0"/>
        <v>50</v>
      </c>
      <c r="Q44" s="262">
        <v>2</v>
      </c>
      <c r="R44" s="70">
        <v>2</v>
      </c>
      <c r="S44" s="70">
        <v>2</v>
      </c>
      <c r="T44" s="70"/>
      <c r="U44" s="70"/>
      <c r="V44" s="71"/>
      <c r="W44" s="595">
        <f t="shared" si="3"/>
        <v>0</v>
      </c>
    </row>
    <row r="45" spans="1:30" ht="15" x14ac:dyDescent="0.25">
      <c r="A45" s="409" t="s">
        <v>129</v>
      </c>
      <c r="B45" s="216">
        <v>42492</v>
      </c>
      <c r="C45" s="605">
        <v>3</v>
      </c>
      <c r="D45" s="605" t="str">
        <f t="shared" si="1"/>
        <v>Horst, Dale3</v>
      </c>
      <c r="E45" s="605">
        <v>1</v>
      </c>
      <c r="F45" s="276">
        <v>7</v>
      </c>
      <c r="G45" s="276">
        <v>6</v>
      </c>
      <c r="H45" s="276">
        <v>5</v>
      </c>
      <c r="I45" s="276">
        <v>6</v>
      </c>
      <c r="J45" s="276">
        <v>6</v>
      </c>
      <c r="K45" s="276">
        <v>6</v>
      </c>
      <c r="L45" s="276">
        <v>5</v>
      </c>
      <c r="M45" s="276">
        <v>4</v>
      </c>
      <c r="N45" s="276">
        <v>6</v>
      </c>
      <c r="O45" s="605">
        <f t="shared" si="2"/>
        <v>51</v>
      </c>
      <c r="P45" s="162">
        <f t="shared" si="0"/>
        <v>51</v>
      </c>
      <c r="Q45" s="262">
        <v>2</v>
      </c>
      <c r="R45" s="70">
        <v>2</v>
      </c>
      <c r="S45" s="70">
        <v>2</v>
      </c>
      <c r="T45" s="70"/>
      <c r="U45" s="70"/>
      <c r="V45" s="71"/>
      <c r="W45" s="595">
        <f t="shared" si="3"/>
        <v>0</v>
      </c>
    </row>
    <row r="46" spans="1:30" ht="15" x14ac:dyDescent="0.25">
      <c r="A46" s="409" t="s">
        <v>38</v>
      </c>
      <c r="B46" s="216">
        <v>42492</v>
      </c>
      <c r="C46" s="605">
        <v>3</v>
      </c>
      <c r="D46" s="605" t="str">
        <f t="shared" si="1"/>
        <v>Trachsel, Brian3</v>
      </c>
      <c r="E46" s="605">
        <v>1</v>
      </c>
      <c r="F46" s="276">
        <v>6</v>
      </c>
      <c r="G46" s="276">
        <v>5</v>
      </c>
      <c r="H46" s="276">
        <v>4</v>
      </c>
      <c r="I46" s="276">
        <v>6</v>
      </c>
      <c r="J46" s="276">
        <v>4</v>
      </c>
      <c r="K46" s="276">
        <v>4</v>
      </c>
      <c r="L46" s="276">
        <v>4</v>
      </c>
      <c r="M46" s="276">
        <v>5</v>
      </c>
      <c r="N46" s="276">
        <v>7</v>
      </c>
      <c r="O46" s="605">
        <f t="shared" si="2"/>
        <v>45</v>
      </c>
      <c r="P46" s="162">
        <f t="shared" si="0"/>
        <v>45</v>
      </c>
      <c r="Q46" s="262">
        <v>2</v>
      </c>
      <c r="R46" s="70">
        <v>3</v>
      </c>
      <c r="S46" s="70">
        <v>2</v>
      </c>
      <c r="T46" s="70"/>
      <c r="U46" s="70"/>
      <c r="V46" s="71"/>
      <c r="W46" s="595">
        <f t="shared" si="3"/>
        <v>0</v>
      </c>
    </row>
    <row r="47" spans="1:30" ht="15" x14ac:dyDescent="0.25">
      <c r="A47" s="409" t="s">
        <v>512</v>
      </c>
      <c r="B47" s="216">
        <v>42492</v>
      </c>
      <c r="C47" s="605">
        <v>3</v>
      </c>
      <c r="D47" s="605" t="str">
        <f t="shared" si="1"/>
        <v>Chilson, Jerry3</v>
      </c>
      <c r="E47" s="605">
        <v>1</v>
      </c>
      <c r="F47" s="276">
        <v>6</v>
      </c>
      <c r="G47" s="276">
        <v>5</v>
      </c>
      <c r="H47" s="276">
        <v>4</v>
      </c>
      <c r="I47" s="276">
        <v>6</v>
      </c>
      <c r="J47" s="276">
        <v>4</v>
      </c>
      <c r="K47" s="276">
        <v>5</v>
      </c>
      <c r="L47" s="276">
        <v>4</v>
      </c>
      <c r="M47" s="276">
        <v>7</v>
      </c>
      <c r="N47" s="276">
        <v>7</v>
      </c>
      <c r="O47" s="605">
        <f t="shared" si="2"/>
        <v>48</v>
      </c>
      <c r="P47" s="162">
        <f t="shared" si="0"/>
        <v>48</v>
      </c>
      <c r="Q47" s="262">
        <v>2</v>
      </c>
      <c r="R47" s="70">
        <v>2</v>
      </c>
      <c r="S47" s="70"/>
      <c r="T47" s="70"/>
      <c r="U47" s="70"/>
      <c r="V47" s="71"/>
      <c r="W47" s="595">
        <f t="shared" si="3"/>
        <v>0</v>
      </c>
    </row>
    <row r="48" spans="1:30" ht="15" x14ac:dyDescent="0.25">
      <c r="A48" s="409" t="s">
        <v>34</v>
      </c>
      <c r="B48" s="216">
        <v>42492</v>
      </c>
      <c r="C48" s="605">
        <v>3</v>
      </c>
      <c r="D48" s="605" t="str">
        <f t="shared" si="1"/>
        <v>Lewandowski, Mike3</v>
      </c>
      <c r="E48" s="605">
        <v>2</v>
      </c>
      <c r="F48" s="276">
        <v>6</v>
      </c>
      <c r="G48" s="276">
        <v>5</v>
      </c>
      <c r="H48" s="276">
        <v>5</v>
      </c>
      <c r="I48" s="276">
        <v>5</v>
      </c>
      <c r="J48" s="276">
        <v>4</v>
      </c>
      <c r="K48" s="276">
        <v>5</v>
      </c>
      <c r="L48" s="276">
        <v>4</v>
      </c>
      <c r="M48" s="276">
        <v>5</v>
      </c>
      <c r="N48" s="276">
        <v>5</v>
      </c>
      <c r="O48" s="605">
        <f t="shared" si="2"/>
        <v>44</v>
      </c>
      <c r="P48" s="162">
        <f t="shared" si="0"/>
        <v>44</v>
      </c>
      <c r="Q48" s="262">
        <v>2</v>
      </c>
      <c r="R48" s="70">
        <v>2</v>
      </c>
      <c r="S48" s="70">
        <v>2</v>
      </c>
      <c r="T48" s="70"/>
      <c r="U48" s="70"/>
      <c r="V48" s="71">
        <v>10</v>
      </c>
      <c r="W48" s="595">
        <f t="shared" si="3"/>
        <v>10</v>
      </c>
    </row>
    <row r="49" spans="1:23" ht="15" x14ac:dyDescent="0.25">
      <c r="A49" s="409" t="s">
        <v>40</v>
      </c>
      <c r="B49" s="216">
        <v>42492</v>
      </c>
      <c r="C49" s="605">
        <v>3</v>
      </c>
      <c r="D49" s="605" t="str">
        <f t="shared" si="1"/>
        <v>Trachsel, Mike3</v>
      </c>
      <c r="E49" s="605">
        <v>2</v>
      </c>
      <c r="F49" s="276">
        <v>5</v>
      </c>
      <c r="G49" s="276">
        <v>5</v>
      </c>
      <c r="H49" s="276">
        <v>4</v>
      </c>
      <c r="I49" s="276">
        <v>5</v>
      </c>
      <c r="J49" s="276">
        <v>5</v>
      </c>
      <c r="K49" s="276">
        <v>5</v>
      </c>
      <c r="L49" s="276">
        <v>3</v>
      </c>
      <c r="M49" s="276">
        <v>4</v>
      </c>
      <c r="N49" s="276">
        <v>8</v>
      </c>
      <c r="O49" s="605">
        <f t="shared" si="2"/>
        <v>44</v>
      </c>
      <c r="P49" s="162">
        <f t="shared" si="0"/>
        <v>44</v>
      </c>
      <c r="Q49" s="262">
        <v>2</v>
      </c>
      <c r="R49" s="70">
        <v>2</v>
      </c>
      <c r="S49" s="70">
        <v>2</v>
      </c>
      <c r="T49" s="70"/>
      <c r="U49" s="70">
        <v>14</v>
      </c>
      <c r="V49" s="71"/>
      <c r="W49" s="595">
        <f t="shared" si="3"/>
        <v>14</v>
      </c>
    </row>
    <row r="50" spans="1:23" ht="15" x14ac:dyDescent="0.25">
      <c r="A50" s="409" t="s">
        <v>41</v>
      </c>
      <c r="B50" s="216">
        <v>42492</v>
      </c>
      <c r="C50" s="605">
        <v>3</v>
      </c>
      <c r="D50" s="605" t="str">
        <f t="shared" si="1"/>
        <v>Trachsel, Steve3</v>
      </c>
      <c r="E50" s="605">
        <v>2</v>
      </c>
      <c r="F50" s="276">
        <v>6</v>
      </c>
      <c r="G50" s="276">
        <v>5</v>
      </c>
      <c r="H50" s="276">
        <v>5</v>
      </c>
      <c r="I50" s="276">
        <v>5</v>
      </c>
      <c r="J50" s="276">
        <v>6</v>
      </c>
      <c r="K50" s="276">
        <v>5</v>
      </c>
      <c r="L50" s="276">
        <v>8</v>
      </c>
      <c r="M50" s="276">
        <v>8</v>
      </c>
      <c r="N50" s="276">
        <v>6</v>
      </c>
      <c r="O50" s="605">
        <f t="shared" si="2"/>
        <v>54</v>
      </c>
      <c r="P50" s="162">
        <f t="shared" si="0"/>
        <v>52</v>
      </c>
      <c r="Q50" s="262">
        <v>2</v>
      </c>
      <c r="R50" s="70">
        <v>2</v>
      </c>
      <c r="S50" s="70">
        <v>2</v>
      </c>
      <c r="T50" s="70"/>
      <c r="U50" s="70"/>
      <c r="V50" s="71"/>
      <c r="W50" s="595">
        <f t="shared" si="3"/>
        <v>0</v>
      </c>
    </row>
    <row r="51" spans="1:23" ht="15" x14ac:dyDescent="0.25">
      <c r="A51" s="409" t="s">
        <v>506</v>
      </c>
      <c r="B51" s="216">
        <v>42492</v>
      </c>
      <c r="C51" s="605">
        <v>3</v>
      </c>
      <c r="D51" s="605" t="str">
        <f t="shared" si="1"/>
        <v>Whitefoot, Gerry3</v>
      </c>
      <c r="E51" s="605">
        <v>2</v>
      </c>
      <c r="F51" s="276">
        <v>6</v>
      </c>
      <c r="G51" s="276">
        <v>4</v>
      </c>
      <c r="H51" s="276">
        <v>4</v>
      </c>
      <c r="I51" s="276">
        <v>6</v>
      </c>
      <c r="J51" s="276">
        <v>4</v>
      </c>
      <c r="K51" s="276">
        <v>5</v>
      </c>
      <c r="L51" s="276">
        <v>6</v>
      </c>
      <c r="M51" s="276">
        <v>7</v>
      </c>
      <c r="N51" s="276">
        <v>8</v>
      </c>
      <c r="O51" s="605">
        <f t="shared" si="2"/>
        <v>50</v>
      </c>
      <c r="P51" s="162">
        <f t="shared" si="0"/>
        <v>50</v>
      </c>
      <c r="Q51" s="262">
        <v>2</v>
      </c>
      <c r="R51" s="70">
        <v>2</v>
      </c>
      <c r="S51" s="70"/>
      <c r="T51" s="70"/>
      <c r="U51" s="70"/>
      <c r="V51" s="71"/>
      <c r="W51" s="595">
        <f t="shared" si="3"/>
        <v>0</v>
      </c>
    </row>
    <row r="52" spans="1:23" ht="15" x14ac:dyDescent="0.25">
      <c r="A52" s="409" t="s">
        <v>49</v>
      </c>
      <c r="B52" s="216">
        <v>42492</v>
      </c>
      <c r="C52" s="605">
        <v>3</v>
      </c>
      <c r="D52" s="605" t="str">
        <f t="shared" si="1"/>
        <v>Mackson, John3</v>
      </c>
      <c r="E52" s="605">
        <v>3</v>
      </c>
      <c r="F52" s="276">
        <v>6</v>
      </c>
      <c r="G52" s="276">
        <v>4</v>
      </c>
      <c r="H52" s="276">
        <v>4</v>
      </c>
      <c r="I52" s="276">
        <v>10</v>
      </c>
      <c r="J52" s="276">
        <v>6</v>
      </c>
      <c r="K52" s="276">
        <v>3</v>
      </c>
      <c r="L52" s="276">
        <v>4</v>
      </c>
      <c r="M52" s="276">
        <v>6</v>
      </c>
      <c r="N52" s="276">
        <v>5</v>
      </c>
      <c r="O52" s="605">
        <f t="shared" si="2"/>
        <v>48</v>
      </c>
      <c r="P52" s="162">
        <f t="shared" si="0"/>
        <v>46</v>
      </c>
      <c r="Q52" s="262">
        <v>2</v>
      </c>
      <c r="R52" s="70">
        <v>2</v>
      </c>
      <c r="S52" s="70">
        <v>2</v>
      </c>
      <c r="T52" s="70">
        <v>7</v>
      </c>
      <c r="U52" s="70"/>
      <c r="V52" s="71"/>
      <c r="W52" s="595">
        <f t="shared" si="3"/>
        <v>7</v>
      </c>
    </row>
    <row r="53" spans="1:23" ht="15" x14ac:dyDescent="0.25">
      <c r="A53" s="409" t="s">
        <v>507</v>
      </c>
      <c r="B53" s="216">
        <v>42492</v>
      </c>
      <c r="C53" s="605">
        <v>3</v>
      </c>
      <c r="D53" s="605" t="str">
        <f t="shared" si="1"/>
        <v>Lotter, Shawn3</v>
      </c>
      <c r="E53" s="605">
        <v>3</v>
      </c>
      <c r="F53" s="276">
        <v>5</v>
      </c>
      <c r="G53" s="276">
        <v>5</v>
      </c>
      <c r="H53" s="276">
        <v>5</v>
      </c>
      <c r="I53" s="276">
        <v>6</v>
      </c>
      <c r="J53" s="276">
        <v>5</v>
      </c>
      <c r="K53" s="276">
        <v>5</v>
      </c>
      <c r="L53" s="276">
        <v>3</v>
      </c>
      <c r="M53" s="276">
        <v>4</v>
      </c>
      <c r="N53" s="276">
        <v>5</v>
      </c>
      <c r="O53" s="605">
        <f t="shared" si="2"/>
        <v>43</v>
      </c>
      <c r="P53" s="162">
        <f t="shared" si="0"/>
        <v>43</v>
      </c>
      <c r="Q53" s="262">
        <v>2</v>
      </c>
      <c r="R53" s="70">
        <v>2</v>
      </c>
      <c r="S53" s="70">
        <v>2</v>
      </c>
      <c r="T53" s="70"/>
      <c r="U53" s="70"/>
      <c r="V53" s="71">
        <v>14</v>
      </c>
      <c r="W53" s="595">
        <f t="shared" si="3"/>
        <v>14</v>
      </c>
    </row>
    <row r="54" spans="1:23" ht="15" x14ac:dyDescent="0.25">
      <c r="A54" s="409" t="s">
        <v>29</v>
      </c>
      <c r="B54" s="216">
        <v>42492</v>
      </c>
      <c r="C54" s="605">
        <v>3</v>
      </c>
      <c r="D54" s="605" t="str">
        <f t="shared" si="1"/>
        <v>Burke, David3</v>
      </c>
      <c r="E54" s="605">
        <v>3</v>
      </c>
      <c r="F54" s="276">
        <v>5</v>
      </c>
      <c r="G54" s="276">
        <v>7</v>
      </c>
      <c r="H54" s="276">
        <v>3</v>
      </c>
      <c r="I54" s="276">
        <v>4</v>
      </c>
      <c r="J54" s="276">
        <v>5</v>
      </c>
      <c r="K54" s="276">
        <v>5</v>
      </c>
      <c r="L54" s="276">
        <v>4</v>
      </c>
      <c r="M54" s="276">
        <v>5</v>
      </c>
      <c r="N54" s="276">
        <v>6</v>
      </c>
      <c r="O54" s="605">
        <f t="shared" si="2"/>
        <v>44</v>
      </c>
      <c r="P54" s="162">
        <f t="shared" si="0"/>
        <v>44</v>
      </c>
      <c r="Q54" s="262">
        <v>2</v>
      </c>
      <c r="R54" s="70">
        <v>2</v>
      </c>
      <c r="S54" s="70">
        <v>2</v>
      </c>
      <c r="T54" s="70">
        <v>7</v>
      </c>
      <c r="U54" s="70">
        <v>45</v>
      </c>
      <c r="V54" s="71"/>
      <c r="W54" s="595">
        <f t="shared" si="3"/>
        <v>52</v>
      </c>
    </row>
    <row r="55" spans="1:23" ht="15" x14ac:dyDescent="0.25">
      <c r="A55" s="409" t="s">
        <v>39</v>
      </c>
      <c r="B55" s="216">
        <v>42492</v>
      </c>
      <c r="C55" s="605">
        <v>3</v>
      </c>
      <c r="D55" s="605" t="str">
        <f t="shared" si="1"/>
        <v>Trachsel, Jay3</v>
      </c>
      <c r="E55" s="605">
        <v>3</v>
      </c>
      <c r="F55" s="276">
        <v>6</v>
      </c>
      <c r="G55" s="276">
        <v>6</v>
      </c>
      <c r="H55" s="276">
        <v>5</v>
      </c>
      <c r="I55" s="276">
        <v>6</v>
      </c>
      <c r="J55" s="276">
        <v>4</v>
      </c>
      <c r="K55" s="276">
        <v>4</v>
      </c>
      <c r="L55" s="276">
        <v>4</v>
      </c>
      <c r="M55" s="276">
        <v>5</v>
      </c>
      <c r="N55" s="276">
        <v>7</v>
      </c>
      <c r="O55" s="605">
        <f t="shared" si="2"/>
        <v>47</v>
      </c>
      <c r="P55" s="162">
        <f t="shared" si="0"/>
        <v>47</v>
      </c>
      <c r="Q55" s="262">
        <v>2</v>
      </c>
      <c r="R55" s="70">
        <v>2</v>
      </c>
      <c r="S55" s="70">
        <v>2</v>
      </c>
      <c r="T55" s="70"/>
      <c r="U55" s="70"/>
      <c r="V55" s="71"/>
      <c r="W55" s="595">
        <f t="shared" si="3"/>
        <v>0</v>
      </c>
    </row>
    <row r="56" spans="1:23" ht="15.75" thickBot="1" x14ac:dyDescent="0.3">
      <c r="A56" s="583" t="s">
        <v>37</v>
      </c>
      <c r="B56" s="217">
        <v>42492</v>
      </c>
      <c r="C56" s="603">
        <v>3</v>
      </c>
      <c r="D56" s="603" t="str">
        <f t="shared" si="1"/>
        <v>Trachsel, Bill3</v>
      </c>
      <c r="E56" s="603">
        <v>3</v>
      </c>
      <c r="F56" s="417">
        <v>4</v>
      </c>
      <c r="G56" s="417">
        <v>7</v>
      </c>
      <c r="H56" s="417">
        <v>3</v>
      </c>
      <c r="I56" s="417">
        <v>5</v>
      </c>
      <c r="J56" s="417">
        <v>4</v>
      </c>
      <c r="K56" s="417">
        <v>4</v>
      </c>
      <c r="L56" s="417">
        <v>6</v>
      </c>
      <c r="M56" s="417">
        <v>5</v>
      </c>
      <c r="N56" s="417">
        <v>4</v>
      </c>
      <c r="O56" s="603">
        <f t="shared" si="2"/>
        <v>42</v>
      </c>
      <c r="P56" s="418">
        <f t="shared" si="0"/>
        <v>42</v>
      </c>
      <c r="Q56" s="506">
        <v>2</v>
      </c>
      <c r="R56" s="160">
        <v>2</v>
      </c>
      <c r="S56" s="160">
        <v>2</v>
      </c>
      <c r="T56" s="160">
        <v>14</v>
      </c>
      <c r="U56" s="160"/>
      <c r="V56" s="161"/>
      <c r="W56" s="595">
        <f t="shared" si="3"/>
        <v>14</v>
      </c>
    </row>
    <row r="57" spans="1:23" ht="15" x14ac:dyDescent="0.25">
      <c r="A57" s="430" t="s">
        <v>130</v>
      </c>
      <c r="B57" s="581">
        <v>42499</v>
      </c>
      <c r="C57" s="607">
        <v>4</v>
      </c>
      <c r="D57" s="607" t="str">
        <f t="shared" si="1"/>
        <v>Angelosanto, Nick4</v>
      </c>
      <c r="E57" s="607">
        <v>0</v>
      </c>
      <c r="F57" s="582">
        <v>6</v>
      </c>
      <c r="G57" s="582">
        <v>3</v>
      </c>
      <c r="H57" s="582">
        <v>4</v>
      </c>
      <c r="I57" s="582">
        <v>5</v>
      </c>
      <c r="J57" s="582">
        <v>4</v>
      </c>
      <c r="K57" s="582">
        <v>5</v>
      </c>
      <c r="L57" s="582">
        <v>4</v>
      </c>
      <c r="M57" s="582">
        <v>4</v>
      </c>
      <c r="N57" s="582">
        <v>8</v>
      </c>
      <c r="O57" s="607">
        <f t="shared" si="2"/>
        <v>43</v>
      </c>
      <c r="P57" s="425">
        <f t="shared" si="0"/>
        <v>43</v>
      </c>
      <c r="Q57" s="507">
        <v>2</v>
      </c>
      <c r="R57" s="426">
        <v>2</v>
      </c>
      <c r="S57" s="426">
        <v>2</v>
      </c>
      <c r="T57" s="426"/>
      <c r="U57" s="426"/>
      <c r="V57" s="427"/>
      <c r="W57" s="595">
        <f t="shared" si="3"/>
        <v>0</v>
      </c>
    </row>
    <row r="58" spans="1:23" ht="15" x14ac:dyDescent="0.25">
      <c r="A58" s="409" t="s">
        <v>57</v>
      </c>
      <c r="B58" s="216">
        <v>42499</v>
      </c>
      <c r="C58" s="605">
        <v>4</v>
      </c>
      <c r="D58" s="605" t="str">
        <f t="shared" si="1"/>
        <v>Hoffman, George4</v>
      </c>
      <c r="E58" s="605">
        <v>0</v>
      </c>
      <c r="F58" s="276">
        <v>5</v>
      </c>
      <c r="G58" s="276">
        <v>5</v>
      </c>
      <c r="H58" s="276">
        <v>4</v>
      </c>
      <c r="I58" s="276">
        <v>6</v>
      </c>
      <c r="J58" s="276">
        <v>4</v>
      </c>
      <c r="K58" s="276">
        <v>4</v>
      </c>
      <c r="L58" s="276">
        <v>4</v>
      </c>
      <c r="M58" s="276">
        <v>4</v>
      </c>
      <c r="N58" s="276">
        <v>6</v>
      </c>
      <c r="O58" s="605">
        <f t="shared" si="2"/>
        <v>42</v>
      </c>
      <c r="P58" s="162">
        <f t="shared" si="0"/>
        <v>42</v>
      </c>
      <c r="Q58" s="262">
        <v>2</v>
      </c>
      <c r="R58" s="70">
        <v>2</v>
      </c>
      <c r="S58" s="70">
        <v>2</v>
      </c>
      <c r="T58" s="70"/>
      <c r="U58" s="70"/>
      <c r="V58" s="71"/>
      <c r="W58" s="595">
        <f t="shared" si="3"/>
        <v>0</v>
      </c>
    </row>
    <row r="59" spans="1:23" ht="15" x14ac:dyDescent="0.25">
      <c r="A59" s="409" t="s">
        <v>35</v>
      </c>
      <c r="B59" s="216">
        <v>42499</v>
      </c>
      <c r="C59" s="605">
        <v>4</v>
      </c>
      <c r="D59" s="605" t="str">
        <f t="shared" si="1"/>
        <v>Schaefer, Jack4</v>
      </c>
      <c r="E59" s="605">
        <v>0</v>
      </c>
      <c r="F59" s="276">
        <v>5</v>
      </c>
      <c r="G59" s="276">
        <v>5</v>
      </c>
      <c r="H59" s="276">
        <v>4</v>
      </c>
      <c r="I59" s="276">
        <v>5</v>
      </c>
      <c r="J59" s="276">
        <v>6</v>
      </c>
      <c r="K59" s="276">
        <v>5</v>
      </c>
      <c r="L59" s="276">
        <v>5</v>
      </c>
      <c r="M59" s="276">
        <v>5</v>
      </c>
      <c r="N59" s="276">
        <v>6</v>
      </c>
      <c r="O59" s="605">
        <f t="shared" si="2"/>
        <v>46</v>
      </c>
      <c r="P59" s="162">
        <f t="shared" si="0"/>
        <v>46</v>
      </c>
      <c r="Q59" s="262"/>
      <c r="R59" s="70"/>
      <c r="S59" s="70"/>
      <c r="T59" s="70"/>
      <c r="U59" s="70"/>
      <c r="V59" s="71"/>
      <c r="W59" s="595">
        <f t="shared" si="3"/>
        <v>0</v>
      </c>
    </row>
    <row r="60" spans="1:23" ht="15" x14ac:dyDescent="0.25">
      <c r="A60" s="409" t="s">
        <v>38</v>
      </c>
      <c r="B60" s="216">
        <v>42499</v>
      </c>
      <c r="C60" s="605">
        <v>4</v>
      </c>
      <c r="D60" s="605" t="str">
        <f t="shared" si="1"/>
        <v>Trachsel, Brian4</v>
      </c>
      <c r="E60" s="605">
        <v>0</v>
      </c>
      <c r="F60" s="276">
        <v>6</v>
      </c>
      <c r="G60" s="276">
        <v>5</v>
      </c>
      <c r="H60" s="276">
        <v>4</v>
      </c>
      <c r="I60" s="276">
        <v>6</v>
      </c>
      <c r="J60" s="276">
        <v>4</v>
      </c>
      <c r="K60" s="276">
        <v>7</v>
      </c>
      <c r="L60" s="276">
        <v>4</v>
      </c>
      <c r="M60" s="276">
        <v>4</v>
      </c>
      <c r="N60" s="276">
        <v>6</v>
      </c>
      <c r="O60" s="605">
        <f t="shared" si="2"/>
        <v>46</v>
      </c>
      <c r="P60" s="162">
        <f t="shared" si="0"/>
        <v>46</v>
      </c>
      <c r="Q60" s="262">
        <v>2</v>
      </c>
      <c r="R60" s="70">
        <v>2</v>
      </c>
      <c r="S60" s="70">
        <v>2</v>
      </c>
      <c r="T60" s="70"/>
      <c r="U60" s="70"/>
      <c r="V60" s="71"/>
      <c r="W60" s="595">
        <f t="shared" si="3"/>
        <v>0</v>
      </c>
    </row>
    <row r="61" spans="1:23" ht="15" x14ac:dyDescent="0.25">
      <c r="A61" s="409" t="s">
        <v>30</v>
      </c>
      <c r="B61" s="216">
        <v>42499</v>
      </c>
      <c r="C61" s="605">
        <v>4</v>
      </c>
      <c r="D61" s="605" t="str">
        <f t="shared" si="1"/>
        <v>Cashman, Cal4</v>
      </c>
      <c r="E61" s="605">
        <v>1</v>
      </c>
      <c r="F61" s="276">
        <v>8</v>
      </c>
      <c r="G61" s="276">
        <v>5</v>
      </c>
      <c r="H61" s="276">
        <v>4</v>
      </c>
      <c r="I61" s="276">
        <v>6</v>
      </c>
      <c r="J61" s="276">
        <v>6</v>
      </c>
      <c r="K61" s="276">
        <v>5</v>
      </c>
      <c r="L61" s="276">
        <v>5</v>
      </c>
      <c r="M61" s="276">
        <v>6</v>
      </c>
      <c r="N61" s="276">
        <v>7</v>
      </c>
      <c r="O61" s="605">
        <f t="shared" si="2"/>
        <v>52</v>
      </c>
      <c r="P61" s="162">
        <f t="shared" si="0"/>
        <v>52</v>
      </c>
      <c r="Q61" s="262"/>
      <c r="R61" s="70"/>
      <c r="S61" s="70"/>
      <c r="T61" s="70"/>
      <c r="U61" s="70"/>
      <c r="V61" s="71"/>
      <c r="W61" s="595">
        <f t="shared" si="3"/>
        <v>0</v>
      </c>
    </row>
    <row r="62" spans="1:23" ht="15" x14ac:dyDescent="0.25">
      <c r="A62" s="409" t="s">
        <v>512</v>
      </c>
      <c r="B62" s="216">
        <v>42499</v>
      </c>
      <c r="C62" s="605">
        <v>4</v>
      </c>
      <c r="D62" s="605" t="str">
        <f t="shared" si="1"/>
        <v>Chilson, Jerry4</v>
      </c>
      <c r="E62" s="605">
        <v>1</v>
      </c>
      <c r="F62" s="276">
        <v>5</v>
      </c>
      <c r="G62" s="276">
        <v>5</v>
      </c>
      <c r="H62" s="276">
        <v>4</v>
      </c>
      <c r="I62" s="276">
        <v>5</v>
      </c>
      <c r="J62" s="276">
        <v>4</v>
      </c>
      <c r="K62" s="276">
        <v>5</v>
      </c>
      <c r="L62" s="276">
        <v>4</v>
      </c>
      <c r="M62" s="276">
        <v>6</v>
      </c>
      <c r="N62" s="276">
        <v>7</v>
      </c>
      <c r="O62" s="605">
        <f t="shared" si="2"/>
        <v>45</v>
      </c>
      <c r="P62" s="162">
        <f t="shared" si="0"/>
        <v>45</v>
      </c>
      <c r="Q62" s="262">
        <v>2</v>
      </c>
      <c r="R62" s="70">
        <v>2</v>
      </c>
      <c r="S62" s="70">
        <v>2</v>
      </c>
      <c r="T62" s="70"/>
      <c r="U62" s="70"/>
      <c r="V62" s="71"/>
      <c r="W62" s="595">
        <f t="shared" si="3"/>
        <v>0</v>
      </c>
    </row>
    <row r="63" spans="1:23" ht="15" x14ac:dyDescent="0.25">
      <c r="A63" s="409" t="s">
        <v>506</v>
      </c>
      <c r="B63" s="216">
        <v>42499</v>
      </c>
      <c r="C63" s="605">
        <v>4</v>
      </c>
      <c r="D63" s="605" t="str">
        <f t="shared" si="1"/>
        <v>Whitefoot, Gerry4</v>
      </c>
      <c r="E63" s="605">
        <v>1</v>
      </c>
      <c r="F63" s="276">
        <v>6</v>
      </c>
      <c r="G63" s="276">
        <v>5</v>
      </c>
      <c r="H63" s="276">
        <v>6</v>
      </c>
      <c r="I63" s="276">
        <v>5</v>
      </c>
      <c r="J63" s="276">
        <v>5</v>
      </c>
      <c r="K63" s="276">
        <v>5</v>
      </c>
      <c r="L63" s="276">
        <v>5</v>
      </c>
      <c r="M63" s="276">
        <v>6</v>
      </c>
      <c r="N63" s="276">
        <v>6</v>
      </c>
      <c r="O63" s="605">
        <f t="shared" si="2"/>
        <v>49</v>
      </c>
      <c r="P63" s="162">
        <f t="shared" si="0"/>
        <v>49</v>
      </c>
      <c r="Q63" s="262">
        <v>2</v>
      </c>
      <c r="R63" s="70">
        <v>2</v>
      </c>
      <c r="S63" s="70">
        <v>2</v>
      </c>
      <c r="T63" s="70"/>
      <c r="U63" s="70"/>
      <c r="V63" s="71">
        <v>5</v>
      </c>
      <c r="W63" s="595">
        <f t="shared" si="3"/>
        <v>5</v>
      </c>
    </row>
    <row r="64" spans="1:23" ht="15" x14ac:dyDescent="0.25">
      <c r="A64" s="409" t="s">
        <v>49</v>
      </c>
      <c r="B64" s="216">
        <v>42499</v>
      </c>
      <c r="C64" s="605">
        <v>4</v>
      </c>
      <c r="D64" s="605" t="str">
        <f t="shared" si="1"/>
        <v>Mackson, John4</v>
      </c>
      <c r="E64" s="605">
        <v>1</v>
      </c>
      <c r="F64" s="276">
        <v>7</v>
      </c>
      <c r="G64" s="276">
        <v>3</v>
      </c>
      <c r="H64" s="276">
        <v>8</v>
      </c>
      <c r="I64" s="276">
        <v>8</v>
      </c>
      <c r="J64" s="276">
        <v>3</v>
      </c>
      <c r="K64" s="276">
        <v>5</v>
      </c>
      <c r="L64" s="276">
        <v>6</v>
      </c>
      <c r="M64" s="276">
        <v>6</v>
      </c>
      <c r="N64" s="276">
        <v>6</v>
      </c>
      <c r="O64" s="605">
        <f t="shared" si="2"/>
        <v>52</v>
      </c>
      <c r="P64" s="162">
        <f t="shared" si="0"/>
        <v>50</v>
      </c>
      <c r="Q64" s="262">
        <v>2</v>
      </c>
      <c r="R64" s="70">
        <v>2</v>
      </c>
      <c r="S64" s="70">
        <v>2</v>
      </c>
      <c r="T64" s="70">
        <v>4</v>
      </c>
      <c r="U64" s="70"/>
      <c r="V64" s="71"/>
      <c r="W64" s="595">
        <f t="shared" si="3"/>
        <v>4</v>
      </c>
    </row>
    <row r="65" spans="1:23" ht="15" x14ac:dyDescent="0.25">
      <c r="A65" s="409" t="s">
        <v>34</v>
      </c>
      <c r="B65" s="216">
        <v>42499</v>
      </c>
      <c r="C65" s="605">
        <v>4</v>
      </c>
      <c r="D65" s="605" t="str">
        <f t="shared" si="1"/>
        <v>Lewandowski, Mike4</v>
      </c>
      <c r="E65" s="605">
        <v>2</v>
      </c>
      <c r="F65" s="276">
        <v>5</v>
      </c>
      <c r="G65" s="276">
        <v>5</v>
      </c>
      <c r="H65" s="276">
        <v>5</v>
      </c>
      <c r="I65" s="276">
        <v>5</v>
      </c>
      <c r="J65" s="276">
        <v>5</v>
      </c>
      <c r="K65" s="276">
        <v>5</v>
      </c>
      <c r="L65" s="276">
        <v>4</v>
      </c>
      <c r="M65" s="276">
        <v>6</v>
      </c>
      <c r="N65" s="276">
        <v>7</v>
      </c>
      <c r="O65" s="605">
        <f t="shared" si="2"/>
        <v>47</v>
      </c>
      <c r="P65" s="162">
        <f t="shared" si="0"/>
        <v>47</v>
      </c>
      <c r="Q65" s="262">
        <v>2</v>
      </c>
      <c r="R65" s="70">
        <v>2</v>
      </c>
      <c r="S65" s="70">
        <v>2</v>
      </c>
      <c r="T65" s="70"/>
      <c r="U65" s="70"/>
      <c r="V65" s="71"/>
      <c r="W65" s="595">
        <f t="shared" si="3"/>
        <v>0</v>
      </c>
    </row>
    <row r="66" spans="1:23" ht="15" x14ac:dyDescent="0.25">
      <c r="A66" s="409" t="s">
        <v>507</v>
      </c>
      <c r="B66" s="216">
        <v>42499</v>
      </c>
      <c r="C66" s="605">
        <v>4</v>
      </c>
      <c r="D66" s="605" t="str">
        <f t="shared" si="1"/>
        <v>Lotter, Shawn4</v>
      </c>
      <c r="E66" s="605">
        <v>2</v>
      </c>
      <c r="F66" s="276">
        <v>5</v>
      </c>
      <c r="G66" s="276">
        <v>5</v>
      </c>
      <c r="H66" s="276">
        <v>5</v>
      </c>
      <c r="I66" s="276">
        <v>5</v>
      </c>
      <c r="J66" s="276">
        <v>5</v>
      </c>
      <c r="K66" s="276">
        <v>7</v>
      </c>
      <c r="L66" s="276">
        <v>4</v>
      </c>
      <c r="M66" s="276">
        <v>5</v>
      </c>
      <c r="N66" s="276">
        <v>8</v>
      </c>
      <c r="O66" s="605">
        <f t="shared" si="2"/>
        <v>49</v>
      </c>
      <c r="P66" s="162">
        <f t="shared" ref="P66:P129" si="4">IF(F66&gt;$F$274*2,$F$274*2,F66) + IF(G66&gt;$G$274*2,$G$274*2,G66) + IF(H66&gt;$H$274*2,$H$274*2,H66) + IF(I66&gt;$I$274*2,$I$274*2,I66) + IF(J66&gt;$J$274*2,$J$274*2,J66) + IF(K66&gt;$K$274*2,$K$274*2,K66) + IF(L66&gt;$L$274*2,$L$274*2,L66) + IF(M66&gt;$M$274*2,$M$274*2,M66) + IF(N66&gt;$N$274*2,$N$274*2,N66)</f>
        <v>49</v>
      </c>
      <c r="Q66" s="262">
        <v>2</v>
      </c>
      <c r="R66" s="70">
        <v>2</v>
      </c>
      <c r="S66" s="70">
        <v>2</v>
      </c>
      <c r="T66" s="70"/>
      <c r="U66" s="70"/>
      <c r="V66" s="71"/>
      <c r="W66" s="595">
        <f t="shared" si="3"/>
        <v>0</v>
      </c>
    </row>
    <row r="67" spans="1:23" ht="15" x14ac:dyDescent="0.25">
      <c r="A67" s="409" t="s">
        <v>41</v>
      </c>
      <c r="B67" s="216">
        <v>42499</v>
      </c>
      <c r="C67" s="605">
        <v>4</v>
      </c>
      <c r="D67" s="605" t="str">
        <f t="shared" ref="D67:D130" si="5">A67&amp;C67</f>
        <v>Trachsel, Steve4</v>
      </c>
      <c r="E67" s="605">
        <v>2</v>
      </c>
      <c r="F67" s="276">
        <v>5</v>
      </c>
      <c r="G67" s="276">
        <v>4</v>
      </c>
      <c r="H67" s="276">
        <v>5</v>
      </c>
      <c r="I67" s="276">
        <v>6</v>
      </c>
      <c r="J67" s="276">
        <v>4</v>
      </c>
      <c r="K67" s="276">
        <v>6</v>
      </c>
      <c r="L67" s="276">
        <v>4</v>
      </c>
      <c r="M67" s="276">
        <v>5</v>
      </c>
      <c r="N67" s="276">
        <v>6</v>
      </c>
      <c r="O67" s="605">
        <f t="shared" ref="O67:O130" si="6">SUM(F67:N67)</f>
        <v>45</v>
      </c>
      <c r="P67" s="162">
        <f t="shared" si="4"/>
        <v>45</v>
      </c>
      <c r="Q67" s="262">
        <v>2</v>
      </c>
      <c r="R67" s="70">
        <v>2</v>
      </c>
      <c r="S67" s="70">
        <v>2</v>
      </c>
      <c r="T67" s="70"/>
      <c r="U67" s="70"/>
      <c r="V67" s="71">
        <v>5</v>
      </c>
      <c r="W67" s="595">
        <f t="shared" ref="W67:W130" si="7">SUM(T67:V67)</f>
        <v>5</v>
      </c>
    </row>
    <row r="68" spans="1:23" ht="15" x14ac:dyDescent="0.25">
      <c r="A68" s="409" t="s">
        <v>503</v>
      </c>
      <c r="B68" s="216">
        <v>42499</v>
      </c>
      <c r="C68" s="605">
        <v>4</v>
      </c>
      <c r="D68" s="605" t="str">
        <f t="shared" si="5"/>
        <v>Burke, Dan4</v>
      </c>
      <c r="E68" s="605">
        <v>3</v>
      </c>
      <c r="F68" s="276">
        <v>6</v>
      </c>
      <c r="G68" s="276">
        <v>5</v>
      </c>
      <c r="H68" s="276">
        <v>4</v>
      </c>
      <c r="I68" s="276">
        <v>7</v>
      </c>
      <c r="J68" s="276">
        <v>5</v>
      </c>
      <c r="K68" s="276">
        <v>5</v>
      </c>
      <c r="L68" s="276">
        <v>5</v>
      </c>
      <c r="M68" s="276">
        <v>10</v>
      </c>
      <c r="N68" s="276">
        <v>11</v>
      </c>
      <c r="O68" s="605">
        <f t="shared" si="6"/>
        <v>58</v>
      </c>
      <c r="P68" s="162">
        <f t="shared" si="4"/>
        <v>55</v>
      </c>
      <c r="Q68" s="262"/>
      <c r="R68" s="70"/>
      <c r="S68" s="70"/>
      <c r="T68" s="70"/>
      <c r="U68" s="70"/>
      <c r="V68" s="71"/>
      <c r="W68" s="595">
        <f t="shared" si="7"/>
        <v>0</v>
      </c>
    </row>
    <row r="69" spans="1:23" ht="15" x14ac:dyDescent="0.25">
      <c r="A69" s="409" t="s">
        <v>129</v>
      </c>
      <c r="B69" s="216">
        <v>42499</v>
      </c>
      <c r="C69" s="605">
        <v>4</v>
      </c>
      <c r="D69" s="605" t="str">
        <f t="shared" si="5"/>
        <v>Horst, Dale4</v>
      </c>
      <c r="E69" s="605">
        <v>3</v>
      </c>
      <c r="F69" s="276">
        <v>5</v>
      </c>
      <c r="G69" s="276">
        <v>6</v>
      </c>
      <c r="H69" s="276">
        <v>4</v>
      </c>
      <c r="I69" s="276">
        <v>6</v>
      </c>
      <c r="J69" s="276">
        <v>5</v>
      </c>
      <c r="K69" s="276">
        <v>5</v>
      </c>
      <c r="L69" s="276">
        <v>4</v>
      </c>
      <c r="M69" s="276">
        <v>5</v>
      </c>
      <c r="N69" s="276">
        <v>6</v>
      </c>
      <c r="O69" s="605">
        <f t="shared" si="6"/>
        <v>46</v>
      </c>
      <c r="P69" s="162">
        <f t="shared" si="4"/>
        <v>46</v>
      </c>
      <c r="Q69" s="262">
        <v>2</v>
      </c>
      <c r="R69" s="70">
        <v>2</v>
      </c>
      <c r="S69" s="70">
        <v>2</v>
      </c>
      <c r="T69" s="70"/>
      <c r="U69" s="70"/>
      <c r="V69" s="71">
        <v>14</v>
      </c>
      <c r="W69" s="595">
        <f t="shared" si="7"/>
        <v>14</v>
      </c>
    </row>
    <row r="70" spans="1:23" ht="15" x14ac:dyDescent="0.25">
      <c r="A70" s="409" t="s">
        <v>40</v>
      </c>
      <c r="B70" s="216">
        <v>42499</v>
      </c>
      <c r="C70" s="605">
        <v>4</v>
      </c>
      <c r="D70" s="605" t="str">
        <f t="shared" si="5"/>
        <v>Trachsel, Mike4</v>
      </c>
      <c r="E70" s="605">
        <v>3</v>
      </c>
      <c r="F70" s="276">
        <v>4</v>
      </c>
      <c r="G70" s="276">
        <v>4</v>
      </c>
      <c r="H70" s="276">
        <v>4</v>
      </c>
      <c r="I70" s="276">
        <v>3</v>
      </c>
      <c r="J70" s="276">
        <v>5</v>
      </c>
      <c r="K70" s="276">
        <v>3</v>
      </c>
      <c r="L70" s="276">
        <v>6</v>
      </c>
      <c r="M70" s="276">
        <v>5</v>
      </c>
      <c r="N70" s="276">
        <v>7</v>
      </c>
      <c r="O70" s="605">
        <f t="shared" si="6"/>
        <v>41</v>
      </c>
      <c r="P70" s="162">
        <f t="shared" si="4"/>
        <v>41</v>
      </c>
      <c r="Q70" s="262">
        <v>2</v>
      </c>
      <c r="R70" s="70">
        <v>2</v>
      </c>
      <c r="S70" s="70">
        <v>2</v>
      </c>
      <c r="T70" s="70">
        <v>12</v>
      </c>
      <c r="U70" s="70"/>
      <c r="V70" s="71"/>
      <c r="W70" s="595">
        <f t="shared" si="7"/>
        <v>12</v>
      </c>
    </row>
    <row r="71" spans="1:23" ht="15.75" thickBot="1" x14ac:dyDescent="0.3">
      <c r="A71" s="583" t="s">
        <v>29</v>
      </c>
      <c r="B71" s="217">
        <v>42499</v>
      </c>
      <c r="C71" s="603">
        <v>4</v>
      </c>
      <c r="D71" s="603" t="str">
        <f t="shared" si="5"/>
        <v>Burke, David4</v>
      </c>
      <c r="E71" s="603">
        <v>3</v>
      </c>
      <c r="F71" s="417">
        <v>6</v>
      </c>
      <c r="G71" s="417">
        <v>3</v>
      </c>
      <c r="H71" s="417">
        <v>5</v>
      </c>
      <c r="I71" s="417">
        <v>4</v>
      </c>
      <c r="J71" s="417">
        <v>7</v>
      </c>
      <c r="K71" s="417">
        <v>4</v>
      </c>
      <c r="L71" s="417">
        <v>3</v>
      </c>
      <c r="M71" s="417">
        <v>6</v>
      </c>
      <c r="N71" s="417">
        <v>4</v>
      </c>
      <c r="O71" s="603">
        <f t="shared" si="6"/>
        <v>42</v>
      </c>
      <c r="P71" s="418">
        <f t="shared" si="4"/>
        <v>42</v>
      </c>
      <c r="Q71" s="506">
        <v>2</v>
      </c>
      <c r="R71" s="160">
        <v>2</v>
      </c>
      <c r="S71" s="160">
        <v>2</v>
      </c>
      <c r="T71" s="160">
        <v>8</v>
      </c>
      <c r="U71" s="160">
        <v>12</v>
      </c>
      <c r="V71" s="161"/>
      <c r="W71" s="595">
        <f t="shared" si="7"/>
        <v>20</v>
      </c>
    </row>
    <row r="72" spans="1:23" ht="15" x14ac:dyDescent="0.25">
      <c r="A72" s="585" t="s">
        <v>130</v>
      </c>
      <c r="B72" s="586">
        <v>42506</v>
      </c>
      <c r="C72" s="608">
        <v>5</v>
      </c>
      <c r="D72" s="608" t="str">
        <f t="shared" si="5"/>
        <v>Angelosanto, Nick5</v>
      </c>
      <c r="E72" s="608">
        <v>0</v>
      </c>
      <c r="F72" s="582">
        <v>7</v>
      </c>
      <c r="G72" s="582">
        <v>5</v>
      </c>
      <c r="H72" s="582">
        <v>5</v>
      </c>
      <c r="I72" s="582">
        <v>4</v>
      </c>
      <c r="J72" s="582">
        <v>5</v>
      </c>
      <c r="K72" s="582">
        <v>5</v>
      </c>
      <c r="L72" s="582">
        <v>3</v>
      </c>
      <c r="M72" s="582">
        <v>6</v>
      </c>
      <c r="N72" s="582">
        <v>6</v>
      </c>
      <c r="O72" s="607">
        <f t="shared" si="6"/>
        <v>46</v>
      </c>
      <c r="P72" s="425">
        <f t="shared" si="4"/>
        <v>46</v>
      </c>
      <c r="Q72" s="587">
        <v>2</v>
      </c>
      <c r="R72" s="588">
        <v>2</v>
      </c>
      <c r="S72" s="588">
        <v>2</v>
      </c>
      <c r="T72" s="588"/>
      <c r="U72" s="588"/>
      <c r="V72" s="589"/>
      <c r="W72" s="595">
        <f t="shared" si="7"/>
        <v>0</v>
      </c>
    </row>
    <row r="73" spans="1:23" ht="15" x14ac:dyDescent="0.25">
      <c r="A73" s="409" t="s">
        <v>57</v>
      </c>
      <c r="B73" s="216">
        <v>42506</v>
      </c>
      <c r="C73" s="605">
        <v>5</v>
      </c>
      <c r="D73" s="605" t="str">
        <f t="shared" si="5"/>
        <v>Hoffman, George5</v>
      </c>
      <c r="E73" s="605">
        <v>0</v>
      </c>
      <c r="F73" s="276">
        <v>4</v>
      </c>
      <c r="G73" s="276">
        <v>5</v>
      </c>
      <c r="H73" s="276">
        <v>4</v>
      </c>
      <c r="I73" s="276">
        <v>4</v>
      </c>
      <c r="J73" s="276">
        <v>3</v>
      </c>
      <c r="K73" s="276">
        <v>5</v>
      </c>
      <c r="L73" s="276">
        <v>3</v>
      </c>
      <c r="M73" s="276">
        <v>4</v>
      </c>
      <c r="N73" s="276">
        <v>6</v>
      </c>
      <c r="O73" s="605">
        <f t="shared" si="6"/>
        <v>38</v>
      </c>
      <c r="P73" s="162">
        <f t="shared" si="4"/>
        <v>38</v>
      </c>
      <c r="Q73" s="70">
        <v>2</v>
      </c>
      <c r="R73" s="70">
        <v>2</v>
      </c>
      <c r="S73" s="70">
        <v>2</v>
      </c>
      <c r="T73" s="70"/>
      <c r="U73" s="70"/>
      <c r="V73" s="71"/>
      <c r="W73" s="595">
        <f t="shared" si="7"/>
        <v>0</v>
      </c>
    </row>
    <row r="74" spans="1:23" ht="15" x14ac:dyDescent="0.25">
      <c r="A74" s="409" t="s">
        <v>38</v>
      </c>
      <c r="B74" s="216">
        <v>42506</v>
      </c>
      <c r="C74" s="605">
        <v>5</v>
      </c>
      <c r="D74" s="605" t="str">
        <f t="shared" si="5"/>
        <v>Trachsel, Brian5</v>
      </c>
      <c r="E74" s="605">
        <v>1</v>
      </c>
      <c r="F74" s="276">
        <v>7</v>
      </c>
      <c r="G74" s="276">
        <v>5</v>
      </c>
      <c r="H74" s="276">
        <v>5</v>
      </c>
      <c r="I74" s="276">
        <v>9</v>
      </c>
      <c r="J74" s="276">
        <v>4</v>
      </c>
      <c r="K74" s="276">
        <v>6</v>
      </c>
      <c r="L74" s="276">
        <v>7</v>
      </c>
      <c r="M74" s="276">
        <v>7</v>
      </c>
      <c r="N74" s="276">
        <v>8</v>
      </c>
      <c r="O74" s="605">
        <f t="shared" si="6"/>
        <v>58</v>
      </c>
      <c r="P74" s="162">
        <f t="shared" si="4"/>
        <v>56</v>
      </c>
      <c r="Q74" s="70">
        <v>2</v>
      </c>
      <c r="R74" s="70">
        <v>2</v>
      </c>
      <c r="S74" s="70">
        <v>2</v>
      </c>
      <c r="T74" s="70"/>
      <c r="U74" s="70"/>
      <c r="V74" s="71"/>
      <c r="W74" s="595">
        <f t="shared" si="7"/>
        <v>0</v>
      </c>
    </row>
    <row r="75" spans="1:23" ht="15" x14ac:dyDescent="0.25">
      <c r="A75" s="409" t="s">
        <v>49</v>
      </c>
      <c r="B75" s="216">
        <v>42506</v>
      </c>
      <c r="C75" s="605">
        <v>5</v>
      </c>
      <c r="D75" s="605" t="str">
        <f t="shared" si="5"/>
        <v>Mackson, John5</v>
      </c>
      <c r="E75" s="605">
        <v>1</v>
      </c>
      <c r="F75" s="276">
        <v>6</v>
      </c>
      <c r="G75" s="276">
        <v>4</v>
      </c>
      <c r="H75" s="276">
        <v>4</v>
      </c>
      <c r="I75" s="276">
        <v>8</v>
      </c>
      <c r="J75" s="276">
        <v>5</v>
      </c>
      <c r="K75" s="276">
        <v>6</v>
      </c>
      <c r="L75" s="276">
        <v>4</v>
      </c>
      <c r="M75" s="276">
        <v>6</v>
      </c>
      <c r="N75" s="276">
        <v>9</v>
      </c>
      <c r="O75" s="605">
        <f t="shared" si="6"/>
        <v>52</v>
      </c>
      <c r="P75" s="162">
        <f t="shared" si="4"/>
        <v>52</v>
      </c>
      <c r="Q75" s="70">
        <v>2</v>
      </c>
      <c r="R75" s="70">
        <v>2</v>
      </c>
      <c r="S75" s="70">
        <v>2</v>
      </c>
      <c r="T75" s="70"/>
      <c r="U75" s="70"/>
      <c r="V75" s="71"/>
      <c r="W75" s="595">
        <f t="shared" si="7"/>
        <v>0</v>
      </c>
    </row>
    <row r="76" spans="1:23" ht="15" x14ac:dyDescent="0.25">
      <c r="A76" s="409" t="s">
        <v>30</v>
      </c>
      <c r="B76" s="216">
        <v>42506</v>
      </c>
      <c r="C76" s="605">
        <v>5</v>
      </c>
      <c r="D76" s="605" t="str">
        <f t="shared" si="5"/>
        <v>Cashman, Cal5</v>
      </c>
      <c r="E76" s="605">
        <v>1</v>
      </c>
      <c r="F76" s="276">
        <v>7</v>
      </c>
      <c r="G76" s="276">
        <v>5</v>
      </c>
      <c r="H76" s="276">
        <v>5</v>
      </c>
      <c r="I76" s="276">
        <v>7</v>
      </c>
      <c r="J76" s="276">
        <v>6</v>
      </c>
      <c r="K76" s="276">
        <v>7</v>
      </c>
      <c r="L76" s="276">
        <v>4</v>
      </c>
      <c r="M76" s="276">
        <v>6</v>
      </c>
      <c r="N76" s="276">
        <v>8</v>
      </c>
      <c r="O76" s="605">
        <f t="shared" si="6"/>
        <v>55</v>
      </c>
      <c r="P76" s="162">
        <f t="shared" si="4"/>
        <v>55</v>
      </c>
      <c r="Q76" s="70"/>
      <c r="R76" s="70"/>
      <c r="S76" s="70"/>
      <c r="T76" s="70"/>
      <c r="U76" s="70"/>
      <c r="V76" s="71"/>
      <c r="W76" s="595">
        <f t="shared" si="7"/>
        <v>0</v>
      </c>
    </row>
    <row r="77" spans="1:23" ht="15" x14ac:dyDescent="0.25">
      <c r="A77" s="409" t="s">
        <v>35</v>
      </c>
      <c r="B77" s="216">
        <v>42506</v>
      </c>
      <c r="C77" s="605">
        <v>5</v>
      </c>
      <c r="D77" s="605" t="str">
        <f t="shared" si="5"/>
        <v>Schaefer, Jack5</v>
      </c>
      <c r="E77" s="605">
        <v>1</v>
      </c>
      <c r="F77" s="276">
        <v>5</v>
      </c>
      <c r="G77" s="276">
        <v>6</v>
      </c>
      <c r="H77" s="276">
        <v>4</v>
      </c>
      <c r="I77" s="276">
        <v>5</v>
      </c>
      <c r="J77" s="276">
        <v>4</v>
      </c>
      <c r="K77" s="276">
        <v>4</v>
      </c>
      <c r="L77" s="276">
        <v>4</v>
      </c>
      <c r="M77" s="276">
        <v>6</v>
      </c>
      <c r="N77" s="276">
        <v>6</v>
      </c>
      <c r="O77" s="605">
        <f t="shared" si="6"/>
        <v>44</v>
      </c>
      <c r="P77" s="162">
        <f t="shared" si="4"/>
        <v>44</v>
      </c>
      <c r="Q77" s="70"/>
      <c r="R77" s="70"/>
      <c r="S77" s="70"/>
      <c r="T77" s="70"/>
      <c r="U77" s="70"/>
      <c r="V77" s="71"/>
      <c r="W77" s="595">
        <f t="shared" si="7"/>
        <v>0</v>
      </c>
    </row>
    <row r="78" spans="1:23" ht="15" x14ac:dyDescent="0.25">
      <c r="A78" s="409" t="s">
        <v>29</v>
      </c>
      <c r="B78" s="216">
        <v>42506</v>
      </c>
      <c r="C78" s="605">
        <v>5</v>
      </c>
      <c r="D78" s="605" t="str">
        <f t="shared" si="5"/>
        <v>Burke, David5</v>
      </c>
      <c r="E78" s="605">
        <v>2</v>
      </c>
      <c r="F78" s="276">
        <v>5</v>
      </c>
      <c r="G78" s="276">
        <v>5</v>
      </c>
      <c r="H78" s="276">
        <v>2</v>
      </c>
      <c r="I78" s="276">
        <v>5</v>
      </c>
      <c r="J78" s="276">
        <v>3</v>
      </c>
      <c r="K78" s="276">
        <v>4</v>
      </c>
      <c r="L78" s="276">
        <v>3</v>
      </c>
      <c r="M78" s="276">
        <v>5</v>
      </c>
      <c r="N78" s="276">
        <v>5</v>
      </c>
      <c r="O78" s="605">
        <f t="shared" si="6"/>
        <v>37</v>
      </c>
      <c r="P78" s="162">
        <f t="shared" si="4"/>
        <v>37</v>
      </c>
      <c r="Q78" s="70">
        <v>2</v>
      </c>
      <c r="R78" s="70">
        <v>2</v>
      </c>
      <c r="S78" s="70">
        <v>2</v>
      </c>
      <c r="T78" s="70">
        <v>13</v>
      </c>
      <c r="U78" s="70">
        <f>27+12</f>
        <v>39</v>
      </c>
      <c r="V78" s="71">
        <v>15</v>
      </c>
      <c r="W78" s="595">
        <f t="shared" si="7"/>
        <v>67</v>
      </c>
    </row>
    <row r="79" spans="1:23" ht="15" x14ac:dyDescent="0.25">
      <c r="A79" s="409" t="s">
        <v>503</v>
      </c>
      <c r="B79" s="216">
        <v>42506</v>
      </c>
      <c r="C79" s="605">
        <v>5</v>
      </c>
      <c r="D79" s="605" t="str">
        <f t="shared" si="5"/>
        <v>Burke, Dan5</v>
      </c>
      <c r="E79" s="605">
        <v>2</v>
      </c>
      <c r="F79" s="276">
        <v>7</v>
      </c>
      <c r="G79" s="276">
        <v>5</v>
      </c>
      <c r="H79" s="276">
        <v>4</v>
      </c>
      <c r="I79" s="276">
        <v>8</v>
      </c>
      <c r="J79" s="276">
        <v>5</v>
      </c>
      <c r="K79" s="276">
        <v>6</v>
      </c>
      <c r="L79" s="276">
        <v>5</v>
      </c>
      <c r="M79" s="276">
        <v>7</v>
      </c>
      <c r="N79" s="276">
        <v>8</v>
      </c>
      <c r="O79" s="605">
        <f t="shared" si="6"/>
        <v>55</v>
      </c>
      <c r="P79" s="162">
        <f t="shared" si="4"/>
        <v>55</v>
      </c>
      <c r="Q79" s="70"/>
      <c r="R79" s="70"/>
      <c r="S79" s="70"/>
      <c r="T79" s="70"/>
      <c r="U79" s="70"/>
      <c r="V79" s="71"/>
      <c r="W79" s="595">
        <f t="shared" si="7"/>
        <v>0</v>
      </c>
    </row>
    <row r="80" spans="1:23" ht="15" x14ac:dyDescent="0.25">
      <c r="A80" s="409" t="s">
        <v>34</v>
      </c>
      <c r="B80" s="216">
        <v>42506</v>
      </c>
      <c r="C80" s="605">
        <v>5</v>
      </c>
      <c r="D80" s="605" t="str">
        <f t="shared" si="5"/>
        <v>Lewandowski, Mike5</v>
      </c>
      <c r="E80" s="605">
        <v>2</v>
      </c>
      <c r="F80" s="276">
        <v>5</v>
      </c>
      <c r="G80" s="276">
        <v>4</v>
      </c>
      <c r="H80" s="276">
        <v>5</v>
      </c>
      <c r="I80" s="276">
        <v>5</v>
      </c>
      <c r="J80" s="276">
        <v>5</v>
      </c>
      <c r="K80" s="276">
        <v>5</v>
      </c>
      <c r="L80" s="276">
        <v>6</v>
      </c>
      <c r="M80" s="276">
        <v>6</v>
      </c>
      <c r="N80" s="276">
        <v>6</v>
      </c>
      <c r="O80" s="605">
        <f t="shared" si="6"/>
        <v>47</v>
      </c>
      <c r="P80" s="162">
        <f t="shared" si="4"/>
        <v>47</v>
      </c>
      <c r="Q80" s="70">
        <v>2</v>
      </c>
      <c r="R80" s="70">
        <v>2</v>
      </c>
      <c r="S80" s="70">
        <v>2</v>
      </c>
      <c r="T80" s="70"/>
      <c r="U80" s="70"/>
      <c r="V80" s="71"/>
      <c r="W80" s="595">
        <f t="shared" si="7"/>
        <v>0</v>
      </c>
    </row>
    <row r="81" spans="1:23" ht="15" x14ac:dyDescent="0.25">
      <c r="A81" s="409" t="s">
        <v>41</v>
      </c>
      <c r="B81" s="216">
        <v>42506</v>
      </c>
      <c r="C81" s="605">
        <v>5</v>
      </c>
      <c r="D81" s="605" t="str">
        <f t="shared" si="5"/>
        <v>Trachsel, Steve5</v>
      </c>
      <c r="E81" s="605">
        <v>2</v>
      </c>
      <c r="F81" s="276">
        <v>5</v>
      </c>
      <c r="G81" s="276">
        <v>5</v>
      </c>
      <c r="H81" s="276">
        <v>5</v>
      </c>
      <c r="I81" s="276">
        <v>3</v>
      </c>
      <c r="J81" s="276">
        <v>5</v>
      </c>
      <c r="K81" s="276">
        <v>5</v>
      </c>
      <c r="L81" s="276">
        <v>3</v>
      </c>
      <c r="M81" s="276">
        <v>5</v>
      </c>
      <c r="N81" s="276">
        <v>5</v>
      </c>
      <c r="O81" s="605">
        <f t="shared" si="6"/>
        <v>41</v>
      </c>
      <c r="P81" s="162">
        <f t="shared" si="4"/>
        <v>41</v>
      </c>
      <c r="Q81" s="70">
        <v>2</v>
      </c>
      <c r="R81" s="70">
        <v>2</v>
      </c>
      <c r="S81" s="70">
        <v>2</v>
      </c>
      <c r="T81" s="70">
        <v>13</v>
      </c>
      <c r="U81" s="70"/>
      <c r="V81" s="71">
        <v>11</v>
      </c>
      <c r="W81" s="595">
        <f t="shared" si="7"/>
        <v>24</v>
      </c>
    </row>
    <row r="82" spans="1:23" ht="15" x14ac:dyDescent="0.25">
      <c r="A82" s="409" t="s">
        <v>507</v>
      </c>
      <c r="B82" s="216">
        <v>42506</v>
      </c>
      <c r="C82" s="605">
        <v>5</v>
      </c>
      <c r="D82" s="605" t="str">
        <f t="shared" si="5"/>
        <v>Lotter, Shawn5</v>
      </c>
      <c r="E82" s="605">
        <v>3</v>
      </c>
      <c r="F82" s="276">
        <v>8</v>
      </c>
      <c r="G82" s="276">
        <v>7</v>
      </c>
      <c r="H82" s="276">
        <v>5</v>
      </c>
      <c r="I82" s="276">
        <v>6</v>
      </c>
      <c r="J82" s="276">
        <v>5</v>
      </c>
      <c r="K82" s="276">
        <v>7</v>
      </c>
      <c r="L82" s="276">
        <v>4</v>
      </c>
      <c r="M82" s="276">
        <v>5</v>
      </c>
      <c r="N82" s="276">
        <v>7</v>
      </c>
      <c r="O82" s="605">
        <f t="shared" si="6"/>
        <v>54</v>
      </c>
      <c r="P82" s="162">
        <f t="shared" si="4"/>
        <v>54</v>
      </c>
      <c r="Q82" s="70">
        <v>2</v>
      </c>
      <c r="R82" s="70">
        <v>2</v>
      </c>
      <c r="S82" s="70">
        <v>2</v>
      </c>
      <c r="T82" s="70"/>
      <c r="U82" s="70"/>
      <c r="V82" s="71"/>
      <c r="W82" s="595">
        <f t="shared" si="7"/>
        <v>0</v>
      </c>
    </row>
    <row r="83" spans="1:23" ht="15" x14ac:dyDescent="0.25">
      <c r="A83" s="409" t="s">
        <v>512</v>
      </c>
      <c r="B83" s="216">
        <v>42506</v>
      </c>
      <c r="C83" s="605">
        <v>5</v>
      </c>
      <c r="D83" s="605" t="str">
        <f t="shared" si="5"/>
        <v>Chilson, Jerry5</v>
      </c>
      <c r="E83" s="605">
        <v>3</v>
      </c>
      <c r="F83" s="276">
        <v>5</v>
      </c>
      <c r="G83" s="276">
        <v>5</v>
      </c>
      <c r="H83" s="276">
        <v>4</v>
      </c>
      <c r="I83" s="276">
        <v>5</v>
      </c>
      <c r="J83" s="276">
        <v>4</v>
      </c>
      <c r="K83" s="276">
        <v>8</v>
      </c>
      <c r="L83" s="276">
        <v>5</v>
      </c>
      <c r="M83" s="276">
        <v>7</v>
      </c>
      <c r="N83" s="276">
        <v>6</v>
      </c>
      <c r="O83" s="605">
        <f t="shared" si="6"/>
        <v>49</v>
      </c>
      <c r="P83" s="162">
        <f t="shared" si="4"/>
        <v>49</v>
      </c>
      <c r="Q83" s="70">
        <v>2</v>
      </c>
      <c r="R83" s="70">
        <v>2</v>
      </c>
      <c r="S83" s="70">
        <v>2</v>
      </c>
      <c r="T83" s="70"/>
      <c r="U83" s="70"/>
      <c r="V83" s="71"/>
      <c r="W83" s="595">
        <f t="shared" si="7"/>
        <v>0</v>
      </c>
    </row>
    <row r="84" spans="1:23" ht="15" x14ac:dyDescent="0.25">
      <c r="A84" s="409" t="s">
        <v>511</v>
      </c>
      <c r="B84" s="216">
        <v>42506</v>
      </c>
      <c r="C84" s="605">
        <v>5</v>
      </c>
      <c r="D84" s="605" t="str">
        <f t="shared" si="5"/>
        <v>Demick, Chris5</v>
      </c>
      <c r="E84" s="605">
        <v>3</v>
      </c>
      <c r="F84" s="276">
        <v>6</v>
      </c>
      <c r="G84" s="276">
        <v>6</v>
      </c>
      <c r="H84" s="276">
        <v>5</v>
      </c>
      <c r="I84" s="276">
        <v>7</v>
      </c>
      <c r="J84" s="276">
        <v>4</v>
      </c>
      <c r="K84" s="276">
        <v>5</v>
      </c>
      <c r="L84" s="276">
        <v>6</v>
      </c>
      <c r="M84" s="276">
        <v>4</v>
      </c>
      <c r="N84" s="276">
        <v>6</v>
      </c>
      <c r="O84" s="605">
        <f t="shared" si="6"/>
        <v>49</v>
      </c>
      <c r="P84" s="162">
        <f t="shared" si="4"/>
        <v>49</v>
      </c>
      <c r="Q84" s="70"/>
      <c r="R84" s="70"/>
      <c r="S84" s="70"/>
      <c r="T84" s="70"/>
      <c r="U84" s="70"/>
      <c r="V84" s="71"/>
      <c r="W84" s="595">
        <f t="shared" si="7"/>
        <v>0</v>
      </c>
    </row>
    <row r="85" spans="1:23" ht="15" x14ac:dyDescent="0.25">
      <c r="A85" s="409" t="s">
        <v>129</v>
      </c>
      <c r="B85" s="216">
        <v>42506</v>
      </c>
      <c r="C85" s="605">
        <v>5</v>
      </c>
      <c r="D85" s="605" t="str">
        <f t="shared" si="5"/>
        <v>Horst, Dale5</v>
      </c>
      <c r="E85" s="605">
        <v>3</v>
      </c>
      <c r="F85" s="276">
        <v>5</v>
      </c>
      <c r="G85" s="276">
        <v>5</v>
      </c>
      <c r="H85" s="276">
        <v>6</v>
      </c>
      <c r="I85" s="276">
        <v>5</v>
      </c>
      <c r="J85" s="276">
        <v>5</v>
      </c>
      <c r="K85" s="276">
        <v>4</v>
      </c>
      <c r="L85" s="276">
        <v>5</v>
      </c>
      <c r="M85" s="276">
        <v>5</v>
      </c>
      <c r="N85" s="276">
        <v>6</v>
      </c>
      <c r="O85" s="605">
        <f t="shared" si="6"/>
        <v>46</v>
      </c>
      <c r="P85" s="162">
        <f t="shared" si="4"/>
        <v>46</v>
      </c>
      <c r="Q85" s="70">
        <v>2</v>
      </c>
      <c r="R85" s="70">
        <v>2</v>
      </c>
      <c r="S85" s="70">
        <v>2</v>
      </c>
      <c r="T85" s="70"/>
      <c r="U85" s="70"/>
      <c r="V85" s="71"/>
      <c r="W85" s="595">
        <f t="shared" si="7"/>
        <v>0</v>
      </c>
    </row>
    <row r="86" spans="1:23" ht="15" x14ac:dyDescent="0.25">
      <c r="A86" s="409" t="s">
        <v>39</v>
      </c>
      <c r="B86" s="216">
        <v>42506</v>
      </c>
      <c r="C86" s="605">
        <v>5</v>
      </c>
      <c r="D86" s="605" t="str">
        <f t="shared" si="5"/>
        <v>Trachsel, Jay5</v>
      </c>
      <c r="E86" s="605">
        <v>4</v>
      </c>
      <c r="F86" s="276">
        <v>5</v>
      </c>
      <c r="G86" s="276">
        <v>6</v>
      </c>
      <c r="H86" s="276">
        <v>5</v>
      </c>
      <c r="I86" s="276">
        <v>6</v>
      </c>
      <c r="J86" s="276">
        <v>7</v>
      </c>
      <c r="K86" s="276">
        <v>5</v>
      </c>
      <c r="L86" s="276">
        <v>4</v>
      </c>
      <c r="M86" s="276">
        <v>5</v>
      </c>
      <c r="N86" s="276">
        <v>5</v>
      </c>
      <c r="O86" s="605">
        <f t="shared" si="6"/>
        <v>48</v>
      </c>
      <c r="P86" s="162">
        <f t="shared" si="4"/>
        <v>48</v>
      </c>
      <c r="Q86" s="70">
        <v>2</v>
      </c>
      <c r="R86" s="70">
        <v>3</v>
      </c>
      <c r="S86" s="70">
        <v>2</v>
      </c>
      <c r="T86" s="70"/>
      <c r="U86" s="70"/>
      <c r="V86" s="71"/>
      <c r="W86" s="595">
        <f t="shared" si="7"/>
        <v>0</v>
      </c>
    </row>
    <row r="87" spans="1:23" ht="15" x14ac:dyDescent="0.25">
      <c r="A87" s="409" t="s">
        <v>37</v>
      </c>
      <c r="B87" s="216">
        <v>42506</v>
      </c>
      <c r="C87" s="605">
        <v>5</v>
      </c>
      <c r="D87" s="605" t="str">
        <f t="shared" si="5"/>
        <v>Trachsel, Bill5</v>
      </c>
      <c r="E87" s="605">
        <v>4</v>
      </c>
      <c r="F87" s="276">
        <v>6</v>
      </c>
      <c r="G87" s="276">
        <v>6</v>
      </c>
      <c r="H87" s="276">
        <v>4</v>
      </c>
      <c r="I87" s="276">
        <v>4</v>
      </c>
      <c r="J87" s="276">
        <v>6</v>
      </c>
      <c r="K87" s="276">
        <v>4</v>
      </c>
      <c r="L87" s="276">
        <v>4</v>
      </c>
      <c r="M87" s="276">
        <v>4</v>
      </c>
      <c r="N87" s="276">
        <v>6</v>
      </c>
      <c r="O87" s="605">
        <f t="shared" si="6"/>
        <v>44</v>
      </c>
      <c r="P87" s="162">
        <f t="shared" si="4"/>
        <v>44</v>
      </c>
      <c r="Q87" s="70">
        <v>2</v>
      </c>
      <c r="R87" s="70">
        <v>2</v>
      </c>
      <c r="S87" s="70">
        <v>2</v>
      </c>
      <c r="T87" s="70"/>
      <c r="U87" s="70"/>
      <c r="V87" s="71"/>
      <c r="W87" s="595">
        <f t="shared" si="7"/>
        <v>0</v>
      </c>
    </row>
    <row r="88" spans="1:23" ht="15.75" thickBot="1" x14ac:dyDescent="0.3">
      <c r="A88" s="583" t="s">
        <v>40</v>
      </c>
      <c r="B88" s="217">
        <v>42506</v>
      </c>
      <c r="C88" s="603">
        <v>5</v>
      </c>
      <c r="D88" s="603" t="str">
        <f t="shared" si="5"/>
        <v>Trachsel, Mike5</v>
      </c>
      <c r="E88" s="603">
        <v>4</v>
      </c>
      <c r="F88" s="417">
        <v>4</v>
      </c>
      <c r="G88" s="417">
        <v>4</v>
      </c>
      <c r="H88" s="417">
        <v>4</v>
      </c>
      <c r="I88" s="417">
        <v>6</v>
      </c>
      <c r="J88" s="417">
        <v>5</v>
      </c>
      <c r="K88" s="417">
        <v>5</v>
      </c>
      <c r="L88" s="417">
        <v>4</v>
      </c>
      <c r="M88" s="417">
        <v>6</v>
      </c>
      <c r="N88" s="417">
        <v>5</v>
      </c>
      <c r="O88" s="603">
        <f t="shared" si="6"/>
        <v>43</v>
      </c>
      <c r="P88" s="418">
        <f t="shared" si="4"/>
        <v>43</v>
      </c>
      <c r="Q88" s="160">
        <v>2</v>
      </c>
      <c r="R88" s="160">
        <v>2</v>
      </c>
      <c r="S88" s="160">
        <v>2</v>
      </c>
      <c r="T88" s="160"/>
      <c r="U88" s="160"/>
      <c r="V88" s="161"/>
      <c r="W88" s="595">
        <f t="shared" si="7"/>
        <v>0</v>
      </c>
    </row>
    <row r="89" spans="1:23" ht="15" x14ac:dyDescent="0.25">
      <c r="A89" s="430" t="s">
        <v>130</v>
      </c>
      <c r="B89" s="581">
        <v>42513</v>
      </c>
      <c r="C89" s="607">
        <v>6</v>
      </c>
      <c r="D89" s="607" t="str">
        <f t="shared" si="5"/>
        <v>Angelosanto, Nick6</v>
      </c>
      <c r="E89" s="607">
        <v>0</v>
      </c>
      <c r="F89" s="582">
        <v>5</v>
      </c>
      <c r="G89" s="582">
        <v>4</v>
      </c>
      <c r="H89" s="582">
        <v>6</v>
      </c>
      <c r="I89" s="582">
        <v>6</v>
      </c>
      <c r="J89" s="582">
        <v>5</v>
      </c>
      <c r="K89" s="582">
        <v>5</v>
      </c>
      <c r="L89" s="582">
        <v>3</v>
      </c>
      <c r="M89" s="582">
        <v>6</v>
      </c>
      <c r="N89" s="582">
        <v>5</v>
      </c>
      <c r="O89" s="607">
        <f t="shared" si="6"/>
        <v>45</v>
      </c>
      <c r="P89" s="425">
        <f t="shared" si="4"/>
        <v>45</v>
      </c>
      <c r="Q89" s="507">
        <v>2</v>
      </c>
      <c r="R89" s="426">
        <v>2</v>
      </c>
      <c r="S89" s="426">
        <v>2</v>
      </c>
      <c r="T89" s="426"/>
      <c r="U89" s="426">
        <v>11</v>
      </c>
      <c r="V89" s="427"/>
      <c r="W89" s="595">
        <f t="shared" si="7"/>
        <v>11</v>
      </c>
    </row>
    <row r="90" spans="1:23" ht="15" x14ac:dyDescent="0.25">
      <c r="A90" s="409" t="s">
        <v>57</v>
      </c>
      <c r="B90" s="216">
        <v>42513</v>
      </c>
      <c r="C90" s="605">
        <v>6</v>
      </c>
      <c r="D90" s="605" t="str">
        <f t="shared" si="5"/>
        <v>Hoffman, George6</v>
      </c>
      <c r="E90" s="605">
        <v>0</v>
      </c>
      <c r="F90" s="276">
        <v>6</v>
      </c>
      <c r="G90" s="276">
        <v>4</v>
      </c>
      <c r="H90" s="276">
        <v>5</v>
      </c>
      <c r="I90" s="276">
        <v>5</v>
      </c>
      <c r="J90" s="276">
        <v>5</v>
      </c>
      <c r="K90" s="276">
        <v>6</v>
      </c>
      <c r="L90" s="276">
        <v>4</v>
      </c>
      <c r="M90" s="276">
        <v>4</v>
      </c>
      <c r="N90" s="276">
        <v>6</v>
      </c>
      <c r="O90" s="605">
        <f t="shared" si="6"/>
        <v>45</v>
      </c>
      <c r="P90" s="162">
        <f t="shared" si="4"/>
        <v>45</v>
      </c>
      <c r="Q90" s="262">
        <v>2</v>
      </c>
      <c r="R90" s="70">
        <v>2</v>
      </c>
      <c r="S90" s="70">
        <v>2</v>
      </c>
      <c r="T90" s="70">
        <v>7.3333333333333304</v>
      </c>
      <c r="U90" s="70"/>
      <c r="V90" s="71"/>
      <c r="W90" s="595">
        <f t="shared" si="7"/>
        <v>7.3333333333333304</v>
      </c>
    </row>
    <row r="91" spans="1:23" ht="15" x14ac:dyDescent="0.25">
      <c r="A91" s="409" t="s">
        <v>35</v>
      </c>
      <c r="B91" s="216">
        <v>42513</v>
      </c>
      <c r="C91" s="605">
        <v>6</v>
      </c>
      <c r="D91" s="605" t="str">
        <f t="shared" si="5"/>
        <v>Schaefer, Jack6</v>
      </c>
      <c r="E91" s="605">
        <v>0</v>
      </c>
      <c r="F91" s="276">
        <v>6</v>
      </c>
      <c r="G91" s="276">
        <v>5</v>
      </c>
      <c r="H91" s="276">
        <v>6</v>
      </c>
      <c r="I91" s="276">
        <v>9</v>
      </c>
      <c r="J91" s="276">
        <v>6</v>
      </c>
      <c r="K91" s="276">
        <v>5</v>
      </c>
      <c r="L91" s="276">
        <v>6</v>
      </c>
      <c r="M91" s="276">
        <v>6</v>
      </c>
      <c r="N91" s="276">
        <v>7</v>
      </c>
      <c r="O91" s="605">
        <f t="shared" si="6"/>
        <v>56</v>
      </c>
      <c r="P91" s="162">
        <f t="shared" si="4"/>
        <v>55</v>
      </c>
      <c r="Q91" s="262"/>
      <c r="R91" s="70"/>
      <c r="S91" s="70"/>
      <c r="T91" s="70"/>
      <c r="U91" s="70"/>
      <c r="V91" s="71"/>
      <c r="W91" s="595">
        <f t="shared" si="7"/>
        <v>0</v>
      </c>
    </row>
    <row r="92" spans="1:23" ht="15" x14ac:dyDescent="0.25">
      <c r="A92" s="409" t="s">
        <v>30</v>
      </c>
      <c r="B92" s="216">
        <v>42513</v>
      </c>
      <c r="C92" s="605">
        <v>6</v>
      </c>
      <c r="D92" s="605" t="str">
        <f t="shared" si="5"/>
        <v>Cashman, Cal6</v>
      </c>
      <c r="E92" s="605">
        <v>1</v>
      </c>
      <c r="F92" s="276">
        <v>6</v>
      </c>
      <c r="G92" s="276">
        <v>8</v>
      </c>
      <c r="H92" s="276">
        <v>5</v>
      </c>
      <c r="I92" s="276">
        <v>7</v>
      </c>
      <c r="J92" s="276">
        <v>7</v>
      </c>
      <c r="K92" s="276">
        <v>6</v>
      </c>
      <c r="L92" s="276">
        <v>4</v>
      </c>
      <c r="M92" s="276">
        <v>6</v>
      </c>
      <c r="N92" s="276">
        <v>7</v>
      </c>
      <c r="O92" s="605">
        <f t="shared" si="6"/>
        <v>56</v>
      </c>
      <c r="P92" s="162">
        <f t="shared" si="4"/>
        <v>56</v>
      </c>
      <c r="Q92" s="262"/>
      <c r="R92" s="70"/>
      <c r="S92" s="70"/>
      <c r="T92" s="70"/>
      <c r="U92" s="70"/>
      <c r="V92" s="71"/>
      <c r="W92" s="595">
        <f t="shared" si="7"/>
        <v>0</v>
      </c>
    </row>
    <row r="93" spans="1:23" ht="15" x14ac:dyDescent="0.25">
      <c r="A93" s="409" t="s">
        <v>512</v>
      </c>
      <c r="B93" s="216">
        <v>42513</v>
      </c>
      <c r="C93" s="605">
        <v>6</v>
      </c>
      <c r="D93" s="605" t="str">
        <f t="shared" si="5"/>
        <v>Chilson, Jerry6</v>
      </c>
      <c r="E93" s="605">
        <v>1</v>
      </c>
      <c r="F93" s="276">
        <v>6</v>
      </c>
      <c r="G93" s="276">
        <v>4</v>
      </c>
      <c r="H93" s="276">
        <v>5</v>
      </c>
      <c r="I93" s="276">
        <v>6</v>
      </c>
      <c r="J93" s="276">
        <v>6</v>
      </c>
      <c r="K93" s="276">
        <v>6</v>
      </c>
      <c r="L93" s="276">
        <v>5</v>
      </c>
      <c r="M93" s="276">
        <v>5</v>
      </c>
      <c r="N93" s="276">
        <v>6</v>
      </c>
      <c r="O93" s="605">
        <f t="shared" si="6"/>
        <v>49</v>
      </c>
      <c r="P93" s="162">
        <f t="shared" si="4"/>
        <v>49</v>
      </c>
      <c r="Q93" s="262">
        <v>2</v>
      </c>
      <c r="R93" s="70">
        <v>2</v>
      </c>
      <c r="S93" s="70">
        <v>2</v>
      </c>
      <c r="T93" s="70"/>
      <c r="U93" s="70"/>
      <c r="V93" s="71"/>
      <c r="W93" s="595">
        <f t="shared" si="7"/>
        <v>0</v>
      </c>
    </row>
    <row r="94" spans="1:23" ht="15" x14ac:dyDescent="0.25">
      <c r="A94" s="409" t="s">
        <v>129</v>
      </c>
      <c r="B94" s="216">
        <v>42513</v>
      </c>
      <c r="C94" s="605">
        <v>6</v>
      </c>
      <c r="D94" s="605" t="str">
        <f t="shared" si="5"/>
        <v>Horst, Dale6</v>
      </c>
      <c r="E94" s="605">
        <v>1</v>
      </c>
      <c r="F94" s="276">
        <v>8</v>
      </c>
      <c r="G94" s="276">
        <v>7</v>
      </c>
      <c r="H94" s="276">
        <v>5</v>
      </c>
      <c r="I94" s="276">
        <v>5</v>
      </c>
      <c r="J94" s="276">
        <v>7</v>
      </c>
      <c r="K94" s="276">
        <v>6</v>
      </c>
      <c r="L94" s="276">
        <v>5</v>
      </c>
      <c r="M94" s="276">
        <v>5</v>
      </c>
      <c r="N94" s="276">
        <v>7</v>
      </c>
      <c r="O94" s="605">
        <f t="shared" si="6"/>
        <v>55</v>
      </c>
      <c r="P94" s="162">
        <f t="shared" si="4"/>
        <v>55</v>
      </c>
      <c r="Q94" s="262">
        <v>2</v>
      </c>
      <c r="R94" s="70">
        <v>2</v>
      </c>
      <c r="S94" s="70">
        <v>2</v>
      </c>
      <c r="T94" s="70"/>
      <c r="U94" s="70"/>
      <c r="V94" s="71"/>
      <c r="W94" s="595">
        <f t="shared" si="7"/>
        <v>0</v>
      </c>
    </row>
    <row r="95" spans="1:23" ht="15" x14ac:dyDescent="0.25">
      <c r="A95" s="409" t="s">
        <v>511</v>
      </c>
      <c r="B95" s="216">
        <v>42513</v>
      </c>
      <c r="C95" s="605">
        <v>6</v>
      </c>
      <c r="D95" s="605" t="str">
        <f t="shared" si="5"/>
        <v>Demick, Chris6</v>
      </c>
      <c r="E95" s="605">
        <v>1</v>
      </c>
      <c r="F95" s="276">
        <v>3</v>
      </c>
      <c r="G95" s="276">
        <v>5</v>
      </c>
      <c r="H95" s="276">
        <v>5</v>
      </c>
      <c r="I95" s="276">
        <v>6</v>
      </c>
      <c r="J95" s="276">
        <v>4</v>
      </c>
      <c r="K95" s="276">
        <v>3</v>
      </c>
      <c r="L95" s="276">
        <v>3</v>
      </c>
      <c r="M95" s="276">
        <v>5</v>
      </c>
      <c r="N95" s="276">
        <v>6</v>
      </c>
      <c r="O95" s="605">
        <f t="shared" si="6"/>
        <v>40</v>
      </c>
      <c r="P95" s="162">
        <f t="shared" si="4"/>
        <v>40</v>
      </c>
      <c r="Q95" s="262"/>
      <c r="R95" s="70"/>
      <c r="S95" s="70"/>
      <c r="T95" s="70"/>
      <c r="U95" s="70"/>
      <c r="V95" s="71"/>
      <c r="W95" s="595">
        <f t="shared" si="7"/>
        <v>0</v>
      </c>
    </row>
    <row r="96" spans="1:23" ht="15" x14ac:dyDescent="0.25">
      <c r="A96" s="409" t="s">
        <v>507</v>
      </c>
      <c r="B96" s="216">
        <v>42513</v>
      </c>
      <c r="C96" s="605">
        <v>6</v>
      </c>
      <c r="D96" s="605" t="str">
        <f t="shared" si="5"/>
        <v>Lotter, Shawn6</v>
      </c>
      <c r="E96" s="605">
        <v>2</v>
      </c>
      <c r="F96" s="276">
        <v>6</v>
      </c>
      <c r="G96" s="276">
        <v>6</v>
      </c>
      <c r="H96" s="276">
        <v>4</v>
      </c>
      <c r="I96" s="276">
        <v>6</v>
      </c>
      <c r="J96" s="276">
        <v>7</v>
      </c>
      <c r="K96" s="276">
        <v>8</v>
      </c>
      <c r="L96" s="276">
        <v>6</v>
      </c>
      <c r="M96" s="276">
        <v>8</v>
      </c>
      <c r="N96" s="276">
        <v>5</v>
      </c>
      <c r="O96" s="605">
        <f t="shared" si="6"/>
        <v>56</v>
      </c>
      <c r="P96" s="162">
        <f t="shared" si="4"/>
        <v>56</v>
      </c>
      <c r="Q96" s="262">
        <v>2</v>
      </c>
      <c r="R96" s="70">
        <v>2</v>
      </c>
      <c r="S96" s="70">
        <v>2</v>
      </c>
      <c r="T96" s="70"/>
      <c r="U96" s="70"/>
      <c r="V96" s="71"/>
      <c r="W96" s="595">
        <f t="shared" si="7"/>
        <v>0</v>
      </c>
    </row>
    <row r="97" spans="1:23" ht="15" x14ac:dyDescent="0.25">
      <c r="A97" s="409" t="s">
        <v>40</v>
      </c>
      <c r="B97" s="216">
        <v>42513</v>
      </c>
      <c r="C97" s="605">
        <v>6</v>
      </c>
      <c r="D97" s="605" t="str">
        <f t="shared" si="5"/>
        <v>Trachsel, Mike6</v>
      </c>
      <c r="E97" s="605">
        <v>2</v>
      </c>
      <c r="F97" s="276">
        <v>4</v>
      </c>
      <c r="G97" s="276">
        <v>4</v>
      </c>
      <c r="H97" s="276">
        <v>2</v>
      </c>
      <c r="I97" s="276">
        <v>4</v>
      </c>
      <c r="J97" s="276">
        <v>4</v>
      </c>
      <c r="K97" s="276">
        <v>5</v>
      </c>
      <c r="L97" s="276">
        <v>4</v>
      </c>
      <c r="M97" s="276">
        <v>6</v>
      </c>
      <c r="N97" s="276">
        <v>5</v>
      </c>
      <c r="O97" s="605">
        <f t="shared" si="6"/>
        <v>38</v>
      </c>
      <c r="P97" s="162">
        <f t="shared" si="4"/>
        <v>38</v>
      </c>
      <c r="Q97" s="262">
        <v>2</v>
      </c>
      <c r="R97" s="70">
        <v>2</v>
      </c>
      <c r="S97" s="70">
        <v>2</v>
      </c>
      <c r="T97" s="70">
        <f>7.33333333333333*2</f>
        <v>14.666666666666661</v>
      </c>
      <c r="U97" s="70">
        <v>11</v>
      </c>
      <c r="V97" s="71">
        <v>13</v>
      </c>
      <c r="W97" s="595">
        <f t="shared" si="7"/>
        <v>38.666666666666657</v>
      </c>
    </row>
    <row r="98" spans="1:23" ht="15" x14ac:dyDescent="0.25">
      <c r="A98" s="409" t="s">
        <v>34</v>
      </c>
      <c r="B98" s="216">
        <v>42513</v>
      </c>
      <c r="C98" s="605">
        <v>6</v>
      </c>
      <c r="D98" s="605" t="str">
        <f t="shared" si="5"/>
        <v>Lewandowski, Mike6</v>
      </c>
      <c r="E98" s="605">
        <v>2</v>
      </c>
      <c r="F98" s="276">
        <v>4</v>
      </c>
      <c r="G98" s="276">
        <v>5</v>
      </c>
      <c r="H98" s="276">
        <v>5</v>
      </c>
      <c r="I98" s="276">
        <v>6</v>
      </c>
      <c r="J98" s="276">
        <v>5</v>
      </c>
      <c r="K98" s="276">
        <v>7</v>
      </c>
      <c r="L98" s="276">
        <v>3</v>
      </c>
      <c r="M98" s="276">
        <v>6</v>
      </c>
      <c r="N98" s="276">
        <v>6</v>
      </c>
      <c r="O98" s="605">
        <f t="shared" si="6"/>
        <v>47</v>
      </c>
      <c r="P98" s="162">
        <f t="shared" si="4"/>
        <v>47</v>
      </c>
      <c r="Q98" s="262">
        <v>2</v>
      </c>
      <c r="R98" s="70">
        <v>2</v>
      </c>
      <c r="S98" s="70">
        <v>2</v>
      </c>
      <c r="T98" s="70"/>
      <c r="U98" s="70"/>
      <c r="V98" s="71">
        <v>9</v>
      </c>
      <c r="W98" s="595">
        <f t="shared" si="7"/>
        <v>9</v>
      </c>
    </row>
    <row r="99" spans="1:23" ht="15" x14ac:dyDescent="0.25">
      <c r="A99" s="409" t="s">
        <v>41</v>
      </c>
      <c r="B99" s="216">
        <v>42513</v>
      </c>
      <c r="C99" s="605">
        <v>6</v>
      </c>
      <c r="D99" s="605" t="str">
        <f t="shared" si="5"/>
        <v>Trachsel, Steve6</v>
      </c>
      <c r="E99" s="605">
        <v>2</v>
      </c>
      <c r="F99" s="276">
        <v>5</v>
      </c>
      <c r="G99" s="276">
        <v>6</v>
      </c>
      <c r="H99" s="276">
        <v>7</v>
      </c>
      <c r="I99" s="276">
        <v>8</v>
      </c>
      <c r="J99" s="276">
        <v>7</v>
      </c>
      <c r="K99" s="276">
        <v>6</v>
      </c>
      <c r="L99" s="276">
        <v>6</v>
      </c>
      <c r="M99" s="276">
        <v>7</v>
      </c>
      <c r="N99" s="276">
        <v>9</v>
      </c>
      <c r="O99" s="605">
        <f t="shared" si="6"/>
        <v>61</v>
      </c>
      <c r="P99" s="162">
        <f t="shared" si="4"/>
        <v>60</v>
      </c>
      <c r="Q99" s="262">
        <v>2</v>
      </c>
      <c r="R99" s="70">
        <v>2</v>
      </c>
      <c r="S99" s="70">
        <v>2</v>
      </c>
      <c r="T99" s="70"/>
      <c r="U99" s="70"/>
      <c r="V99" s="71"/>
      <c r="W99" s="595">
        <f t="shared" si="7"/>
        <v>0</v>
      </c>
    </row>
    <row r="100" spans="1:23" ht="15" x14ac:dyDescent="0.25">
      <c r="A100" s="409" t="s">
        <v>29</v>
      </c>
      <c r="B100" s="216">
        <v>42513</v>
      </c>
      <c r="C100" s="605">
        <v>6</v>
      </c>
      <c r="D100" s="605" t="str">
        <f t="shared" si="5"/>
        <v>Burke, David6</v>
      </c>
      <c r="E100" s="605">
        <v>3</v>
      </c>
      <c r="F100" s="276">
        <v>5</v>
      </c>
      <c r="G100" s="276">
        <v>4</v>
      </c>
      <c r="H100" s="276">
        <v>3</v>
      </c>
      <c r="I100" s="276">
        <v>10</v>
      </c>
      <c r="J100" s="276">
        <v>8</v>
      </c>
      <c r="K100" s="276">
        <v>5</v>
      </c>
      <c r="L100" s="276">
        <v>4</v>
      </c>
      <c r="M100" s="276">
        <v>5</v>
      </c>
      <c r="N100" s="276">
        <v>6</v>
      </c>
      <c r="O100" s="605">
        <f t="shared" si="6"/>
        <v>50</v>
      </c>
      <c r="P100" s="162">
        <f t="shared" si="4"/>
        <v>48</v>
      </c>
      <c r="Q100" s="262">
        <v>2</v>
      </c>
      <c r="R100" s="70">
        <v>2</v>
      </c>
      <c r="S100" s="70">
        <v>2</v>
      </c>
      <c r="T100" s="70"/>
      <c r="U100" s="70"/>
      <c r="V100" s="71"/>
      <c r="W100" s="595">
        <f t="shared" si="7"/>
        <v>0</v>
      </c>
    </row>
    <row r="101" spans="1:23" ht="15" x14ac:dyDescent="0.25">
      <c r="A101" s="409" t="s">
        <v>506</v>
      </c>
      <c r="B101" s="216">
        <v>42513</v>
      </c>
      <c r="C101" s="605">
        <v>6</v>
      </c>
      <c r="D101" s="605" t="str">
        <f t="shared" si="5"/>
        <v>Whitefoot, Gerry6</v>
      </c>
      <c r="E101" s="605">
        <v>3</v>
      </c>
      <c r="F101" s="276">
        <v>7</v>
      </c>
      <c r="G101" s="276">
        <v>5</v>
      </c>
      <c r="H101" s="276">
        <v>5</v>
      </c>
      <c r="I101" s="276">
        <v>7</v>
      </c>
      <c r="J101" s="276">
        <v>4</v>
      </c>
      <c r="K101" s="276">
        <v>6</v>
      </c>
      <c r="L101" s="276">
        <v>4</v>
      </c>
      <c r="M101" s="276">
        <v>6</v>
      </c>
      <c r="N101" s="276">
        <v>7</v>
      </c>
      <c r="O101" s="605">
        <f t="shared" si="6"/>
        <v>51</v>
      </c>
      <c r="P101" s="162">
        <f t="shared" si="4"/>
        <v>51</v>
      </c>
      <c r="Q101" s="262">
        <v>2</v>
      </c>
      <c r="R101" s="70">
        <v>2</v>
      </c>
      <c r="S101" s="70">
        <v>2</v>
      </c>
      <c r="T101" s="70"/>
      <c r="U101" s="70"/>
      <c r="V101" s="71"/>
      <c r="W101" s="595">
        <f t="shared" si="7"/>
        <v>0</v>
      </c>
    </row>
    <row r="102" spans="1:23" ht="15.75" thickBot="1" x14ac:dyDescent="0.3">
      <c r="A102" s="583" t="s">
        <v>39</v>
      </c>
      <c r="B102" s="217">
        <v>42513</v>
      </c>
      <c r="C102" s="603">
        <v>6</v>
      </c>
      <c r="D102" s="603" t="str">
        <f t="shared" si="5"/>
        <v>Trachsel, Jay6</v>
      </c>
      <c r="E102" s="603">
        <v>3</v>
      </c>
      <c r="F102" s="417">
        <v>6</v>
      </c>
      <c r="G102" s="417">
        <v>5</v>
      </c>
      <c r="H102" s="417">
        <v>5</v>
      </c>
      <c r="I102" s="417">
        <v>6</v>
      </c>
      <c r="J102" s="417">
        <v>4</v>
      </c>
      <c r="K102" s="417">
        <v>7</v>
      </c>
      <c r="L102" s="417">
        <v>3</v>
      </c>
      <c r="M102" s="417">
        <v>5</v>
      </c>
      <c r="N102" s="417">
        <v>6</v>
      </c>
      <c r="O102" s="603">
        <f t="shared" si="6"/>
        <v>47</v>
      </c>
      <c r="P102" s="418">
        <f t="shared" si="4"/>
        <v>47</v>
      </c>
      <c r="Q102" s="506">
        <v>2</v>
      </c>
      <c r="R102" s="160">
        <v>2</v>
      </c>
      <c r="S102" s="160">
        <v>2</v>
      </c>
      <c r="T102" s="160"/>
      <c r="U102" s="160"/>
      <c r="V102" s="161"/>
      <c r="W102" s="595">
        <f t="shared" si="7"/>
        <v>0</v>
      </c>
    </row>
    <row r="103" spans="1:23" ht="15" x14ac:dyDescent="0.25">
      <c r="A103" s="430" t="s">
        <v>130</v>
      </c>
      <c r="B103" s="581">
        <v>42527</v>
      </c>
      <c r="C103" s="607">
        <v>7</v>
      </c>
      <c r="D103" s="607" t="str">
        <f t="shared" si="5"/>
        <v>Angelosanto, Nick7</v>
      </c>
      <c r="E103" s="607">
        <v>0</v>
      </c>
      <c r="F103" s="582">
        <v>6</v>
      </c>
      <c r="G103" s="582">
        <v>5</v>
      </c>
      <c r="H103" s="582">
        <v>4</v>
      </c>
      <c r="I103" s="582">
        <v>5</v>
      </c>
      <c r="J103" s="582">
        <v>5</v>
      </c>
      <c r="K103" s="582">
        <v>4</v>
      </c>
      <c r="L103" s="582">
        <v>5</v>
      </c>
      <c r="M103" s="582">
        <v>4</v>
      </c>
      <c r="N103" s="582">
        <v>5</v>
      </c>
      <c r="O103" s="607">
        <f t="shared" si="6"/>
        <v>43</v>
      </c>
      <c r="P103" s="425">
        <f t="shared" si="4"/>
        <v>43</v>
      </c>
      <c r="Q103" s="507">
        <v>2</v>
      </c>
      <c r="R103" s="426">
        <v>2</v>
      </c>
      <c r="S103" s="426">
        <v>2</v>
      </c>
      <c r="T103" s="426">
        <v>4.3333333333333304</v>
      </c>
      <c r="U103" s="426"/>
      <c r="V103" s="427"/>
      <c r="W103" s="595">
        <f t="shared" si="7"/>
        <v>4.3333333333333304</v>
      </c>
    </row>
    <row r="104" spans="1:23" ht="15" x14ac:dyDescent="0.25">
      <c r="A104" s="409" t="s">
        <v>35</v>
      </c>
      <c r="B104" s="216">
        <v>42527</v>
      </c>
      <c r="C104" s="605">
        <v>7</v>
      </c>
      <c r="D104" s="605" t="str">
        <f t="shared" si="5"/>
        <v>Schaefer, Jack7</v>
      </c>
      <c r="E104" s="605">
        <v>0</v>
      </c>
      <c r="F104" s="276">
        <v>5</v>
      </c>
      <c r="G104" s="276">
        <v>5</v>
      </c>
      <c r="H104" s="276">
        <v>5</v>
      </c>
      <c r="I104" s="276">
        <v>8</v>
      </c>
      <c r="J104" s="276">
        <v>6</v>
      </c>
      <c r="K104" s="276">
        <v>5</v>
      </c>
      <c r="L104" s="276">
        <v>5</v>
      </c>
      <c r="M104" s="276">
        <v>8</v>
      </c>
      <c r="N104" s="276">
        <v>6</v>
      </c>
      <c r="O104" s="605">
        <f t="shared" si="6"/>
        <v>53</v>
      </c>
      <c r="P104" s="162">
        <f t="shared" si="4"/>
        <v>53</v>
      </c>
      <c r="Q104" s="262"/>
      <c r="R104" s="70"/>
      <c r="S104" s="70"/>
      <c r="T104" s="70"/>
      <c r="U104" s="70"/>
      <c r="V104" s="71"/>
      <c r="W104" s="595">
        <f t="shared" si="7"/>
        <v>0</v>
      </c>
    </row>
    <row r="105" spans="1:23" ht="15" x14ac:dyDescent="0.25">
      <c r="A105" s="409" t="s">
        <v>28</v>
      </c>
      <c r="B105" s="216">
        <v>42527</v>
      </c>
      <c r="C105" s="605">
        <v>7</v>
      </c>
      <c r="D105" s="605" t="str">
        <f t="shared" si="5"/>
        <v>Bliudzius, Romas7</v>
      </c>
      <c r="E105" s="605">
        <v>0</v>
      </c>
      <c r="F105" s="276">
        <v>7</v>
      </c>
      <c r="G105" s="276">
        <v>6</v>
      </c>
      <c r="H105" s="276">
        <v>5</v>
      </c>
      <c r="I105" s="276">
        <v>9</v>
      </c>
      <c r="J105" s="276">
        <v>6</v>
      </c>
      <c r="K105" s="276">
        <v>6</v>
      </c>
      <c r="L105" s="276">
        <v>5</v>
      </c>
      <c r="M105" s="276">
        <v>6</v>
      </c>
      <c r="N105" s="276">
        <v>6</v>
      </c>
      <c r="O105" s="605">
        <f t="shared" si="6"/>
        <v>56</v>
      </c>
      <c r="P105" s="162">
        <f t="shared" si="4"/>
        <v>55</v>
      </c>
      <c r="Q105" s="262"/>
      <c r="R105" s="70"/>
      <c r="S105" s="70"/>
      <c r="T105" s="70"/>
      <c r="U105" s="70"/>
      <c r="V105" s="71"/>
      <c r="W105" s="595">
        <f t="shared" si="7"/>
        <v>0</v>
      </c>
    </row>
    <row r="106" spans="1:23" ht="15" x14ac:dyDescent="0.25">
      <c r="A106" s="409" t="s">
        <v>49</v>
      </c>
      <c r="B106" s="216">
        <v>42527</v>
      </c>
      <c r="C106" s="605">
        <v>7</v>
      </c>
      <c r="D106" s="605" t="str">
        <f t="shared" si="5"/>
        <v>Mackson, John7</v>
      </c>
      <c r="E106" s="605">
        <v>1</v>
      </c>
      <c r="F106" s="276">
        <v>3</v>
      </c>
      <c r="G106" s="276">
        <v>5</v>
      </c>
      <c r="H106" s="276">
        <v>3</v>
      </c>
      <c r="I106" s="276">
        <v>8</v>
      </c>
      <c r="J106" s="276">
        <v>6</v>
      </c>
      <c r="K106" s="276">
        <v>3</v>
      </c>
      <c r="L106" s="276">
        <v>4</v>
      </c>
      <c r="M106" s="276">
        <v>8</v>
      </c>
      <c r="N106" s="276">
        <v>5</v>
      </c>
      <c r="O106" s="605">
        <f t="shared" si="6"/>
        <v>45</v>
      </c>
      <c r="P106" s="162">
        <f t="shared" si="4"/>
        <v>45</v>
      </c>
      <c r="Q106" s="262">
        <v>2</v>
      </c>
      <c r="R106" s="70">
        <v>2</v>
      </c>
      <c r="S106" s="70">
        <v>2</v>
      </c>
      <c r="T106" s="70">
        <v>8.6666666666666607</v>
      </c>
      <c r="U106" s="70">
        <v>13</v>
      </c>
      <c r="V106" s="71"/>
      <c r="W106" s="595">
        <f t="shared" si="7"/>
        <v>21.666666666666661</v>
      </c>
    </row>
    <row r="107" spans="1:23" ht="15" x14ac:dyDescent="0.25">
      <c r="A107" s="409" t="s">
        <v>512</v>
      </c>
      <c r="B107" s="216">
        <v>42527</v>
      </c>
      <c r="C107" s="605">
        <v>7</v>
      </c>
      <c r="D107" s="605" t="str">
        <f t="shared" si="5"/>
        <v>Chilson, Jerry7</v>
      </c>
      <c r="E107" s="605">
        <v>1</v>
      </c>
      <c r="F107" s="276">
        <v>5</v>
      </c>
      <c r="G107" s="276">
        <v>5</v>
      </c>
      <c r="H107" s="276">
        <v>4</v>
      </c>
      <c r="I107" s="276">
        <v>5</v>
      </c>
      <c r="J107" s="276">
        <v>5</v>
      </c>
      <c r="K107" s="276">
        <v>7</v>
      </c>
      <c r="L107" s="276">
        <v>3</v>
      </c>
      <c r="M107" s="276">
        <v>5</v>
      </c>
      <c r="N107" s="276">
        <v>7</v>
      </c>
      <c r="O107" s="605">
        <f t="shared" si="6"/>
        <v>46</v>
      </c>
      <c r="P107" s="162">
        <f t="shared" si="4"/>
        <v>46</v>
      </c>
      <c r="Q107" s="262">
        <v>2</v>
      </c>
      <c r="R107" s="70">
        <v>2</v>
      </c>
      <c r="S107" s="70">
        <v>2</v>
      </c>
      <c r="T107" s="70"/>
      <c r="U107" s="70"/>
      <c r="V107" s="71"/>
      <c r="W107" s="595">
        <f t="shared" si="7"/>
        <v>0</v>
      </c>
    </row>
    <row r="108" spans="1:23" ht="15" x14ac:dyDescent="0.25">
      <c r="A108" s="409" t="s">
        <v>38</v>
      </c>
      <c r="B108" s="216">
        <v>42527</v>
      </c>
      <c r="C108" s="605">
        <v>7</v>
      </c>
      <c r="D108" s="605" t="str">
        <f t="shared" si="5"/>
        <v>Trachsel, Brian7</v>
      </c>
      <c r="E108" s="605">
        <v>1</v>
      </c>
      <c r="F108" s="276">
        <v>5</v>
      </c>
      <c r="G108" s="276">
        <v>4</v>
      </c>
      <c r="H108" s="276">
        <v>3</v>
      </c>
      <c r="I108" s="276">
        <v>5</v>
      </c>
      <c r="J108" s="276">
        <v>4</v>
      </c>
      <c r="K108" s="276">
        <v>4</v>
      </c>
      <c r="L108" s="276">
        <v>4</v>
      </c>
      <c r="M108" s="276">
        <v>5</v>
      </c>
      <c r="N108" s="276">
        <v>6</v>
      </c>
      <c r="O108" s="605">
        <f t="shared" si="6"/>
        <v>40</v>
      </c>
      <c r="P108" s="162">
        <f t="shared" si="4"/>
        <v>40</v>
      </c>
      <c r="Q108" s="262">
        <v>2</v>
      </c>
      <c r="R108" s="70">
        <v>2</v>
      </c>
      <c r="S108" s="70">
        <v>2</v>
      </c>
      <c r="T108" s="70"/>
      <c r="U108" s="70"/>
      <c r="V108" s="71">
        <v>15</v>
      </c>
      <c r="W108" s="595">
        <f t="shared" si="7"/>
        <v>15</v>
      </c>
    </row>
    <row r="109" spans="1:23" ht="15" x14ac:dyDescent="0.25">
      <c r="A109" s="594" t="s">
        <v>129</v>
      </c>
      <c r="B109" s="216">
        <v>42527</v>
      </c>
      <c r="C109" s="605">
        <v>7</v>
      </c>
      <c r="D109" s="12" t="str">
        <f t="shared" si="5"/>
        <v>Horst, Dale7</v>
      </c>
      <c r="E109" s="12">
        <v>1</v>
      </c>
      <c r="F109" s="276">
        <v>7</v>
      </c>
      <c r="G109" s="276">
        <v>4</v>
      </c>
      <c r="H109" s="276">
        <v>4</v>
      </c>
      <c r="I109" s="276">
        <v>6</v>
      </c>
      <c r="J109" s="276">
        <v>4</v>
      </c>
      <c r="K109" s="276">
        <v>6</v>
      </c>
      <c r="L109" s="276">
        <v>4</v>
      </c>
      <c r="M109" s="276">
        <v>4</v>
      </c>
      <c r="N109" s="276">
        <v>7</v>
      </c>
      <c r="O109" s="605">
        <f t="shared" si="6"/>
        <v>46</v>
      </c>
      <c r="P109" s="162">
        <f t="shared" si="4"/>
        <v>46</v>
      </c>
      <c r="Q109" s="262">
        <v>2</v>
      </c>
      <c r="R109" s="70">
        <v>2</v>
      </c>
      <c r="S109" s="70">
        <v>2</v>
      </c>
      <c r="T109" s="158"/>
      <c r="U109" s="158"/>
      <c r="V109" s="159"/>
      <c r="W109" s="595">
        <f t="shared" si="7"/>
        <v>0</v>
      </c>
    </row>
    <row r="110" spans="1:23" ht="15" x14ac:dyDescent="0.25">
      <c r="A110" s="409" t="s">
        <v>29</v>
      </c>
      <c r="B110" s="216">
        <v>42527</v>
      </c>
      <c r="C110" s="605">
        <v>7</v>
      </c>
      <c r="D110" s="605" t="str">
        <f t="shared" si="5"/>
        <v>Burke, David7</v>
      </c>
      <c r="E110" s="605">
        <v>2</v>
      </c>
      <c r="F110" s="276">
        <v>7</v>
      </c>
      <c r="G110" s="276">
        <v>6</v>
      </c>
      <c r="H110" s="276">
        <v>4</v>
      </c>
      <c r="I110" s="276">
        <v>7</v>
      </c>
      <c r="J110" s="276">
        <v>4</v>
      </c>
      <c r="K110" s="276">
        <v>4</v>
      </c>
      <c r="L110" s="276">
        <v>5</v>
      </c>
      <c r="M110" s="276">
        <v>6</v>
      </c>
      <c r="N110" s="276">
        <v>3</v>
      </c>
      <c r="O110" s="605">
        <f t="shared" si="6"/>
        <v>46</v>
      </c>
      <c r="P110" s="162">
        <f t="shared" si="4"/>
        <v>46</v>
      </c>
      <c r="Q110" s="262">
        <v>2</v>
      </c>
      <c r="R110" s="70">
        <v>2</v>
      </c>
      <c r="S110" s="70">
        <v>2</v>
      </c>
      <c r="T110" s="70">
        <v>4.3333333333333304</v>
      </c>
      <c r="U110" s="70"/>
      <c r="V110" s="71"/>
      <c r="W110" s="595">
        <f t="shared" si="7"/>
        <v>4.3333333333333304</v>
      </c>
    </row>
    <row r="111" spans="1:23" ht="15" x14ac:dyDescent="0.25">
      <c r="A111" s="409" t="s">
        <v>37</v>
      </c>
      <c r="B111" s="216">
        <v>42527</v>
      </c>
      <c r="C111" s="605">
        <v>7</v>
      </c>
      <c r="D111" s="605" t="str">
        <f t="shared" si="5"/>
        <v>Trachsel, Bill7</v>
      </c>
      <c r="E111" s="605">
        <v>2</v>
      </c>
      <c r="F111" s="276">
        <v>5</v>
      </c>
      <c r="G111" s="276">
        <v>3</v>
      </c>
      <c r="H111" s="276">
        <v>4</v>
      </c>
      <c r="I111" s="276">
        <v>5</v>
      </c>
      <c r="J111" s="276">
        <v>4</v>
      </c>
      <c r="K111" s="276">
        <v>5</v>
      </c>
      <c r="L111" s="276">
        <v>3</v>
      </c>
      <c r="M111" s="276">
        <v>6</v>
      </c>
      <c r="N111" s="276">
        <v>6</v>
      </c>
      <c r="O111" s="605">
        <f t="shared" si="6"/>
        <v>41</v>
      </c>
      <c r="P111" s="162">
        <f t="shared" si="4"/>
        <v>41</v>
      </c>
      <c r="Q111" s="262">
        <v>2</v>
      </c>
      <c r="R111" s="70">
        <v>2</v>
      </c>
      <c r="S111" s="70">
        <v>2</v>
      </c>
      <c r="T111" s="70">
        <v>4.3333333333333304</v>
      </c>
      <c r="U111" s="70"/>
      <c r="V111" s="71"/>
      <c r="W111" s="595">
        <f t="shared" si="7"/>
        <v>4.3333333333333304</v>
      </c>
    </row>
    <row r="112" spans="1:23" ht="15" x14ac:dyDescent="0.25">
      <c r="A112" s="409" t="s">
        <v>40</v>
      </c>
      <c r="B112" s="216">
        <v>42527</v>
      </c>
      <c r="C112" s="605">
        <v>7</v>
      </c>
      <c r="D112" s="605" t="str">
        <f t="shared" si="5"/>
        <v>Trachsel, Mike7</v>
      </c>
      <c r="E112" s="605">
        <v>2</v>
      </c>
      <c r="F112" s="276">
        <v>4</v>
      </c>
      <c r="G112" s="276">
        <v>7</v>
      </c>
      <c r="H112" s="276">
        <v>3</v>
      </c>
      <c r="I112" s="276">
        <v>6</v>
      </c>
      <c r="J112" s="276">
        <v>4</v>
      </c>
      <c r="K112" s="276">
        <v>5</v>
      </c>
      <c r="L112" s="276">
        <v>3</v>
      </c>
      <c r="M112" s="276">
        <v>4</v>
      </c>
      <c r="N112" s="276">
        <v>5</v>
      </c>
      <c r="O112" s="605">
        <f t="shared" si="6"/>
        <v>41</v>
      </c>
      <c r="P112" s="162">
        <f t="shared" si="4"/>
        <v>41</v>
      </c>
      <c r="Q112" s="262">
        <v>2</v>
      </c>
      <c r="R112" s="70">
        <v>2</v>
      </c>
      <c r="S112" s="70">
        <v>2</v>
      </c>
      <c r="T112" s="70"/>
      <c r="U112" s="70"/>
      <c r="V112" s="71"/>
      <c r="W112" s="595">
        <f t="shared" si="7"/>
        <v>0</v>
      </c>
    </row>
    <row r="113" spans="1:23" ht="15" x14ac:dyDescent="0.25">
      <c r="A113" s="409" t="s">
        <v>39</v>
      </c>
      <c r="B113" s="216">
        <v>42527</v>
      </c>
      <c r="C113" s="605">
        <v>7</v>
      </c>
      <c r="D113" s="605" t="str">
        <f t="shared" si="5"/>
        <v>Trachsel, Jay7</v>
      </c>
      <c r="E113" s="605">
        <v>2</v>
      </c>
      <c r="F113" s="276">
        <v>5</v>
      </c>
      <c r="G113" s="276">
        <v>4</v>
      </c>
      <c r="H113" s="276">
        <v>4</v>
      </c>
      <c r="I113" s="276">
        <v>5</v>
      </c>
      <c r="J113" s="276">
        <v>3</v>
      </c>
      <c r="K113" s="276">
        <v>5</v>
      </c>
      <c r="L113" s="276">
        <v>4</v>
      </c>
      <c r="M113" s="276">
        <v>4</v>
      </c>
      <c r="N113" s="276">
        <v>4</v>
      </c>
      <c r="O113" s="605">
        <f t="shared" si="6"/>
        <v>38</v>
      </c>
      <c r="P113" s="162">
        <f t="shared" si="4"/>
        <v>38</v>
      </c>
      <c r="Q113" s="262">
        <v>2</v>
      </c>
      <c r="R113" s="70">
        <v>2</v>
      </c>
      <c r="S113" s="70">
        <v>2</v>
      </c>
      <c r="T113" s="70">
        <v>4.3333333333333304</v>
      </c>
      <c r="U113" s="70"/>
      <c r="V113" s="71">
        <v>11</v>
      </c>
      <c r="W113" s="595">
        <f t="shared" si="7"/>
        <v>15.33333333333333</v>
      </c>
    </row>
    <row r="114" spans="1:23" ht="15" x14ac:dyDescent="0.25">
      <c r="A114" s="409" t="s">
        <v>511</v>
      </c>
      <c r="B114" s="216">
        <v>42527</v>
      </c>
      <c r="C114" s="605">
        <v>7</v>
      </c>
      <c r="D114" s="605" t="str">
        <f t="shared" si="5"/>
        <v>Demick, Chris7</v>
      </c>
      <c r="E114" s="605">
        <v>3</v>
      </c>
      <c r="F114" s="276">
        <v>7</v>
      </c>
      <c r="G114" s="276">
        <v>4</v>
      </c>
      <c r="H114" s="276">
        <v>3</v>
      </c>
      <c r="I114" s="276">
        <v>5</v>
      </c>
      <c r="J114" s="276">
        <v>5</v>
      </c>
      <c r="K114" s="276">
        <v>3</v>
      </c>
      <c r="L114" s="276">
        <v>4</v>
      </c>
      <c r="M114" s="276">
        <v>6</v>
      </c>
      <c r="N114" s="276">
        <v>6</v>
      </c>
      <c r="O114" s="605">
        <f t="shared" si="6"/>
        <v>43</v>
      </c>
      <c r="P114" s="162">
        <f t="shared" si="4"/>
        <v>43</v>
      </c>
      <c r="Q114" s="262">
        <v>2</v>
      </c>
      <c r="R114" s="70">
        <v>2</v>
      </c>
      <c r="S114" s="70">
        <v>2</v>
      </c>
      <c r="T114" s="70"/>
      <c r="U114" s="70"/>
      <c r="V114" s="71"/>
      <c r="W114" s="595">
        <f t="shared" si="7"/>
        <v>0</v>
      </c>
    </row>
    <row r="115" spans="1:23" ht="15" x14ac:dyDescent="0.25">
      <c r="A115" s="409" t="s">
        <v>506</v>
      </c>
      <c r="B115" s="216">
        <v>42527</v>
      </c>
      <c r="C115" s="605">
        <v>7</v>
      </c>
      <c r="D115" s="605" t="str">
        <f t="shared" si="5"/>
        <v>Whitefoot, Gerry7</v>
      </c>
      <c r="E115" s="605">
        <v>3</v>
      </c>
      <c r="F115" s="276">
        <v>5</v>
      </c>
      <c r="G115" s="276">
        <v>6</v>
      </c>
      <c r="H115" s="276">
        <v>5</v>
      </c>
      <c r="I115" s="276">
        <v>7</v>
      </c>
      <c r="J115" s="276">
        <v>5</v>
      </c>
      <c r="K115" s="276">
        <v>6</v>
      </c>
      <c r="L115" s="276">
        <v>4</v>
      </c>
      <c r="M115" s="276">
        <v>7</v>
      </c>
      <c r="N115" s="276">
        <v>9</v>
      </c>
      <c r="O115" s="605">
        <f t="shared" si="6"/>
        <v>54</v>
      </c>
      <c r="P115" s="162">
        <f t="shared" si="4"/>
        <v>54</v>
      </c>
      <c r="Q115" s="262">
        <v>2</v>
      </c>
      <c r="R115" s="70">
        <v>2</v>
      </c>
      <c r="S115" s="70">
        <v>2</v>
      </c>
      <c r="T115" s="70"/>
      <c r="U115" s="70"/>
      <c r="V115" s="71"/>
      <c r="W115" s="595">
        <f t="shared" si="7"/>
        <v>0</v>
      </c>
    </row>
    <row r="116" spans="1:23" ht="15" x14ac:dyDescent="0.25">
      <c r="A116" s="409" t="s">
        <v>34</v>
      </c>
      <c r="B116" s="216">
        <v>42527</v>
      </c>
      <c r="C116" s="605">
        <v>7</v>
      </c>
      <c r="D116" s="605" t="str">
        <f t="shared" si="5"/>
        <v>Lewandowski, Mike7</v>
      </c>
      <c r="E116" s="605">
        <v>3</v>
      </c>
      <c r="F116" s="276">
        <v>6</v>
      </c>
      <c r="G116" s="276">
        <v>6</v>
      </c>
      <c r="H116" s="276">
        <v>5</v>
      </c>
      <c r="I116" s="276">
        <v>7</v>
      </c>
      <c r="J116" s="276">
        <v>4</v>
      </c>
      <c r="K116" s="276">
        <v>5</v>
      </c>
      <c r="L116" s="276">
        <v>2</v>
      </c>
      <c r="M116" s="276">
        <v>7</v>
      </c>
      <c r="N116" s="276">
        <v>6</v>
      </c>
      <c r="O116" s="605">
        <f t="shared" si="6"/>
        <v>48</v>
      </c>
      <c r="P116" s="162">
        <f t="shared" si="4"/>
        <v>48</v>
      </c>
      <c r="Q116" s="262">
        <v>2</v>
      </c>
      <c r="R116" s="70">
        <v>2</v>
      </c>
      <c r="S116" s="70">
        <v>2</v>
      </c>
      <c r="T116" s="70"/>
      <c r="U116" s="70">
        <v>13</v>
      </c>
      <c r="V116" s="71"/>
      <c r="W116" s="595">
        <f t="shared" si="7"/>
        <v>13</v>
      </c>
    </row>
    <row r="117" spans="1:23" ht="15.75" thickBot="1" x14ac:dyDescent="0.3">
      <c r="A117" s="583" t="s">
        <v>41</v>
      </c>
      <c r="B117" s="217">
        <v>42527</v>
      </c>
      <c r="C117" s="603">
        <v>7</v>
      </c>
      <c r="D117" s="603" t="str">
        <f t="shared" si="5"/>
        <v>Trachsel, Steve7</v>
      </c>
      <c r="E117" s="603">
        <v>3</v>
      </c>
      <c r="F117" s="417">
        <v>5</v>
      </c>
      <c r="G117" s="417">
        <v>4</v>
      </c>
      <c r="H117" s="417">
        <v>8</v>
      </c>
      <c r="I117" s="417">
        <v>7</v>
      </c>
      <c r="J117" s="417">
        <v>6</v>
      </c>
      <c r="K117" s="417">
        <v>4</v>
      </c>
      <c r="L117" s="417">
        <v>4</v>
      </c>
      <c r="M117" s="417">
        <v>5</v>
      </c>
      <c r="N117" s="417">
        <v>6</v>
      </c>
      <c r="O117" s="603">
        <f t="shared" si="6"/>
        <v>49</v>
      </c>
      <c r="P117" s="418">
        <f t="shared" si="4"/>
        <v>47</v>
      </c>
      <c r="Q117" s="506">
        <v>2</v>
      </c>
      <c r="R117" s="160">
        <v>2</v>
      </c>
      <c r="S117" s="160">
        <v>2</v>
      </c>
      <c r="T117" s="160"/>
      <c r="U117" s="160"/>
      <c r="V117" s="161"/>
      <c r="W117" s="595">
        <f t="shared" si="7"/>
        <v>0</v>
      </c>
    </row>
    <row r="118" spans="1:23" ht="15" x14ac:dyDescent="0.25">
      <c r="A118" s="430" t="s">
        <v>130</v>
      </c>
      <c r="B118" s="581">
        <v>42534</v>
      </c>
      <c r="C118" s="607">
        <v>8</v>
      </c>
      <c r="D118" s="607" t="str">
        <f t="shared" si="5"/>
        <v>Angelosanto, Nick8</v>
      </c>
      <c r="E118" s="607">
        <v>0</v>
      </c>
      <c r="F118" s="582">
        <v>5</v>
      </c>
      <c r="G118" s="582">
        <v>4</v>
      </c>
      <c r="H118" s="582">
        <v>4</v>
      </c>
      <c r="I118" s="582">
        <v>5</v>
      </c>
      <c r="J118" s="582">
        <v>3</v>
      </c>
      <c r="K118" s="582">
        <v>5</v>
      </c>
      <c r="L118" s="582">
        <v>5</v>
      </c>
      <c r="M118" s="582">
        <v>6</v>
      </c>
      <c r="N118" s="582">
        <v>6</v>
      </c>
      <c r="O118" s="607">
        <f t="shared" si="6"/>
        <v>43</v>
      </c>
      <c r="P118" s="425">
        <f t="shared" si="4"/>
        <v>43</v>
      </c>
      <c r="Q118" s="507">
        <v>2</v>
      </c>
      <c r="R118" s="426">
        <v>2</v>
      </c>
      <c r="S118" s="426">
        <v>2</v>
      </c>
      <c r="T118" s="426"/>
      <c r="U118" s="426"/>
      <c r="V118" s="427"/>
      <c r="W118" s="595">
        <f t="shared" si="7"/>
        <v>0</v>
      </c>
    </row>
    <row r="119" spans="1:23" ht="15" x14ac:dyDescent="0.25">
      <c r="A119" s="409" t="s">
        <v>57</v>
      </c>
      <c r="B119" s="216">
        <v>42534</v>
      </c>
      <c r="C119" s="605">
        <v>8</v>
      </c>
      <c r="D119" s="605" t="str">
        <f t="shared" si="5"/>
        <v>Hoffman, George8</v>
      </c>
      <c r="E119" s="605">
        <v>0</v>
      </c>
      <c r="F119" s="276">
        <v>8</v>
      </c>
      <c r="G119" s="276">
        <v>5</v>
      </c>
      <c r="H119" s="276">
        <v>4</v>
      </c>
      <c r="I119" s="276">
        <v>5</v>
      </c>
      <c r="J119" s="276">
        <v>4</v>
      </c>
      <c r="K119" s="276">
        <v>5</v>
      </c>
      <c r="L119" s="276">
        <v>3</v>
      </c>
      <c r="M119" s="276">
        <v>5</v>
      </c>
      <c r="N119" s="276">
        <v>6</v>
      </c>
      <c r="O119" s="605">
        <f t="shared" si="6"/>
        <v>45</v>
      </c>
      <c r="P119" s="162">
        <f t="shared" si="4"/>
        <v>45</v>
      </c>
      <c r="Q119" s="262"/>
      <c r="R119" s="70"/>
      <c r="S119" s="70"/>
      <c r="T119" s="70"/>
      <c r="U119" s="70"/>
      <c r="V119" s="71"/>
      <c r="W119" s="595">
        <f t="shared" si="7"/>
        <v>0</v>
      </c>
    </row>
    <row r="120" spans="1:23" ht="15" x14ac:dyDescent="0.25">
      <c r="A120" s="409" t="s">
        <v>35</v>
      </c>
      <c r="B120" s="216">
        <v>42534</v>
      </c>
      <c r="C120" s="605">
        <v>8</v>
      </c>
      <c r="D120" s="605" t="str">
        <f t="shared" si="5"/>
        <v>Schaefer, Jack8</v>
      </c>
      <c r="E120" s="605">
        <v>0</v>
      </c>
      <c r="F120" s="276">
        <v>7</v>
      </c>
      <c r="G120" s="276">
        <v>4</v>
      </c>
      <c r="H120" s="276">
        <v>5</v>
      </c>
      <c r="I120" s="276">
        <v>5</v>
      </c>
      <c r="J120" s="276">
        <v>4</v>
      </c>
      <c r="K120" s="276">
        <v>5</v>
      </c>
      <c r="L120" s="276">
        <v>4</v>
      </c>
      <c r="M120" s="276">
        <v>5</v>
      </c>
      <c r="N120" s="276">
        <v>6</v>
      </c>
      <c r="O120" s="605">
        <f t="shared" si="6"/>
        <v>45</v>
      </c>
      <c r="P120" s="162">
        <f t="shared" si="4"/>
        <v>45</v>
      </c>
      <c r="Q120" s="262"/>
      <c r="R120" s="70"/>
      <c r="S120" s="70"/>
      <c r="T120" s="70"/>
      <c r="U120" s="70"/>
      <c r="V120" s="71"/>
      <c r="W120" s="595">
        <f t="shared" si="7"/>
        <v>0</v>
      </c>
    </row>
    <row r="121" spans="1:23" ht="15" x14ac:dyDescent="0.25">
      <c r="A121" s="409" t="s">
        <v>38</v>
      </c>
      <c r="B121" s="216">
        <v>42534</v>
      </c>
      <c r="C121" s="605">
        <v>8</v>
      </c>
      <c r="D121" s="605" t="str">
        <f t="shared" si="5"/>
        <v>Trachsel, Brian8</v>
      </c>
      <c r="E121" s="605">
        <v>0</v>
      </c>
      <c r="F121" s="276">
        <v>7</v>
      </c>
      <c r="G121" s="276">
        <v>5</v>
      </c>
      <c r="H121" s="276">
        <v>7</v>
      </c>
      <c r="I121" s="276">
        <v>6</v>
      </c>
      <c r="J121" s="276">
        <v>5</v>
      </c>
      <c r="K121" s="276">
        <v>5</v>
      </c>
      <c r="L121" s="276">
        <v>4</v>
      </c>
      <c r="M121" s="276">
        <v>4</v>
      </c>
      <c r="N121" s="276">
        <v>7</v>
      </c>
      <c r="O121" s="605">
        <f t="shared" si="6"/>
        <v>50</v>
      </c>
      <c r="P121" s="162">
        <f t="shared" si="4"/>
        <v>49</v>
      </c>
      <c r="Q121" s="262">
        <v>2</v>
      </c>
      <c r="R121" s="70">
        <v>2</v>
      </c>
      <c r="S121" s="70">
        <v>2</v>
      </c>
      <c r="T121" s="70"/>
      <c r="U121" s="70"/>
      <c r="V121" s="71"/>
      <c r="W121" s="595">
        <f t="shared" si="7"/>
        <v>0</v>
      </c>
    </row>
    <row r="122" spans="1:23" ht="15" x14ac:dyDescent="0.25">
      <c r="A122" s="409" t="s">
        <v>129</v>
      </c>
      <c r="B122" s="218">
        <v>42534</v>
      </c>
      <c r="C122" s="12">
        <v>8</v>
      </c>
      <c r="D122" s="605" t="str">
        <f t="shared" si="5"/>
        <v>Horst, Dale8</v>
      </c>
      <c r="E122" s="605">
        <v>1</v>
      </c>
      <c r="F122" s="276">
        <v>6</v>
      </c>
      <c r="G122" s="276">
        <v>8</v>
      </c>
      <c r="H122" s="276">
        <v>4</v>
      </c>
      <c r="I122" s="276">
        <v>5</v>
      </c>
      <c r="J122" s="276">
        <v>5</v>
      </c>
      <c r="K122" s="276">
        <v>6</v>
      </c>
      <c r="L122" s="276">
        <v>3</v>
      </c>
      <c r="M122" s="276">
        <v>5</v>
      </c>
      <c r="N122" s="276">
        <v>6</v>
      </c>
      <c r="O122" s="605">
        <f t="shared" si="6"/>
        <v>48</v>
      </c>
      <c r="P122" s="162">
        <f t="shared" si="4"/>
        <v>48</v>
      </c>
      <c r="Q122" s="262">
        <v>2</v>
      </c>
      <c r="R122" s="70">
        <v>2</v>
      </c>
      <c r="S122" s="70">
        <v>2</v>
      </c>
      <c r="T122" s="70"/>
      <c r="U122" s="70"/>
      <c r="V122" s="71">
        <v>12</v>
      </c>
      <c r="W122" s="595">
        <f t="shared" si="7"/>
        <v>12</v>
      </c>
    </row>
    <row r="123" spans="1:23" ht="15" x14ac:dyDescent="0.25">
      <c r="A123" s="409" t="s">
        <v>49</v>
      </c>
      <c r="B123" s="216">
        <v>42534</v>
      </c>
      <c r="C123" s="605">
        <v>8</v>
      </c>
      <c r="D123" s="605" t="str">
        <f t="shared" si="5"/>
        <v>Mackson, John8</v>
      </c>
      <c r="E123" s="605">
        <v>1</v>
      </c>
      <c r="F123" s="276">
        <v>6</v>
      </c>
      <c r="G123" s="276">
        <v>6</v>
      </c>
      <c r="H123" s="276">
        <v>4</v>
      </c>
      <c r="I123" s="276">
        <v>5</v>
      </c>
      <c r="J123" s="276">
        <v>9</v>
      </c>
      <c r="K123" s="276">
        <v>5</v>
      </c>
      <c r="L123" s="276">
        <v>3</v>
      </c>
      <c r="M123" s="276">
        <v>6</v>
      </c>
      <c r="N123" s="276">
        <v>7</v>
      </c>
      <c r="O123" s="605">
        <f t="shared" si="6"/>
        <v>51</v>
      </c>
      <c r="P123" s="162">
        <f t="shared" si="4"/>
        <v>50</v>
      </c>
      <c r="Q123" s="262">
        <v>2</v>
      </c>
      <c r="R123" s="70">
        <v>2</v>
      </c>
      <c r="S123" s="70">
        <v>2</v>
      </c>
      <c r="T123" s="70"/>
      <c r="U123" s="70">
        <v>14</v>
      </c>
      <c r="V123" s="71"/>
      <c r="W123" s="595">
        <f t="shared" si="7"/>
        <v>14</v>
      </c>
    </row>
    <row r="124" spans="1:23" ht="15" x14ac:dyDescent="0.25">
      <c r="A124" s="409" t="s">
        <v>511</v>
      </c>
      <c r="B124" s="216">
        <v>42534</v>
      </c>
      <c r="C124" s="605">
        <v>8</v>
      </c>
      <c r="D124" s="605" t="str">
        <f t="shared" si="5"/>
        <v>Demick, Chris8</v>
      </c>
      <c r="E124" s="605">
        <v>1</v>
      </c>
      <c r="F124" s="276">
        <v>5</v>
      </c>
      <c r="G124" s="276">
        <v>6</v>
      </c>
      <c r="H124" s="276">
        <v>4</v>
      </c>
      <c r="I124" s="276">
        <v>7</v>
      </c>
      <c r="J124" s="276">
        <v>4</v>
      </c>
      <c r="K124" s="276">
        <v>6</v>
      </c>
      <c r="L124" s="276">
        <v>4</v>
      </c>
      <c r="M124" s="276">
        <v>4</v>
      </c>
      <c r="N124" s="276">
        <v>5</v>
      </c>
      <c r="O124" s="605">
        <f t="shared" si="6"/>
        <v>45</v>
      </c>
      <c r="P124" s="162">
        <f t="shared" si="4"/>
        <v>45</v>
      </c>
      <c r="Q124" s="262">
        <v>2</v>
      </c>
      <c r="R124" s="70">
        <v>2</v>
      </c>
      <c r="S124" s="70">
        <v>2</v>
      </c>
      <c r="T124" s="70"/>
      <c r="U124" s="70"/>
      <c r="V124" s="71"/>
      <c r="W124" s="595">
        <f t="shared" si="7"/>
        <v>0</v>
      </c>
    </row>
    <row r="125" spans="1:23" ht="15" x14ac:dyDescent="0.25">
      <c r="A125" s="409" t="s">
        <v>30</v>
      </c>
      <c r="B125" s="216">
        <v>42534</v>
      </c>
      <c r="C125" s="605">
        <v>8</v>
      </c>
      <c r="D125" s="605" t="str">
        <f t="shared" si="5"/>
        <v>Cashman, Cal8</v>
      </c>
      <c r="E125" s="605">
        <v>1</v>
      </c>
      <c r="F125" s="276">
        <v>6</v>
      </c>
      <c r="G125" s="276">
        <v>5</v>
      </c>
      <c r="H125" s="276">
        <v>5</v>
      </c>
      <c r="I125" s="276">
        <v>8</v>
      </c>
      <c r="J125" s="276">
        <v>6</v>
      </c>
      <c r="K125" s="276">
        <v>6</v>
      </c>
      <c r="L125" s="276">
        <v>4</v>
      </c>
      <c r="M125" s="276">
        <v>6</v>
      </c>
      <c r="N125" s="276">
        <v>7</v>
      </c>
      <c r="O125" s="605">
        <f t="shared" si="6"/>
        <v>53</v>
      </c>
      <c r="P125" s="162">
        <f t="shared" si="4"/>
        <v>53</v>
      </c>
      <c r="Q125" s="262"/>
      <c r="R125" s="70"/>
      <c r="S125" s="70"/>
      <c r="T125" s="70"/>
      <c r="U125" s="70"/>
      <c r="V125" s="71"/>
      <c r="W125" s="595">
        <f t="shared" si="7"/>
        <v>0</v>
      </c>
    </row>
    <row r="126" spans="1:23" ht="15" x14ac:dyDescent="0.25">
      <c r="A126" s="409" t="s">
        <v>41</v>
      </c>
      <c r="B126" s="218">
        <v>42534</v>
      </c>
      <c r="C126" s="12">
        <v>8</v>
      </c>
      <c r="D126" s="605" t="str">
        <f t="shared" si="5"/>
        <v>Trachsel, Steve8</v>
      </c>
      <c r="E126" s="605">
        <v>2</v>
      </c>
      <c r="F126" s="276">
        <v>6</v>
      </c>
      <c r="G126" s="276">
        <v>5</v>
      </c>
      <c r="H126" s="276">
        <v>5</v>
      </c>
      <c r="I126" s="276">
        <v>6</v>
      </c>
      <c r="J126" s="276">
        <v>4</v>
      </c>
      <c r="K126" s="276">
        <v>4</v>
      </c>
      <c r="L126" s="276">
        <v>7</v>
      </c>
      <c r="M126" s="276">
        <v>6</v>
      </c>
      <c r="N126" s="276">
        <v>6</v>
      </c>
      <c r="O126" s="605">
        <f t="shared" si="6"/>
        <v>49</v>
      </c>
      <c r="P126" s="162">
        <f t="shared" si="4"/>
        <v>48</v>
      </c>
      <c r="Q126" s="262">
        <v>2</v>
      </c>
      <c r="R126" s="70">
        <v>2</v>
      </c>
      <c r="S126" s="70">
        <v>2</v>
      </c>
      <c r="T126" s="70"/>
      <c r="U126" s="70"/>
      <c r="V126" s="71"/>
      <c r="W126" s="595">
        <f t="shared" si="7"/>
        <v>0</v>
      </c>
    </row>
    <row r="127" spans="1:23" ht="15" x14ac:dyDescent="0.25">
      <c r="A127" s="409" t="s">
        <v>34</v>
      </c>
      <c r="B127" s="216">
        <v>42534</v>
      </c>
      <c r="C127" s="605">
        <v>8</v>
      </c>
      <c r="D127" s="605" t="str">
        <f t="shared" si="5"/>
        <v>Lewandowski, Mike8</v>
      </c>
      <c r="E127" s="605">
        <v>2</v>
      </c>
      <c r="F127" s="276">
        <v>9</v>
      </c>
      <c r="G127" s="276">
        <v>4</v>
      </c>
      <c r="H127" s="276">
        <v>5</v>
      </c>
      <c r="I127" s="276">
        <v>4</v>
      </c>
      <c r="J127" s="276">
        <v>5</v>
      </c>
      <c r="K127" s="276">
        <v>5</v>
      </c>
      <c r="L127" s="276">
        <v>4</v>
      </c>
      <c r="M127" s="276">
        <v>7</v>
      </c>
      <c r="N127" s="276">
        <v>6</v>
      </c>
      <c r="O127" s="605">
        <f t="shared" si="6"/>
        <v>49</v>
      </c>
      <c r="P127" s="162">
        <f t="shared" si="4"/>
        <v>48</v>
      </c>
      <c r="Q127" s="262">
        <v>2</v>
      </c>
      <c r="R127" s="70">
        <v>2</v>
      </c>
      <c r="S127" s="70">
        <v>2</v>
      </c>
      <c r="T127" s="70">
        <v>14</v>
      </c>
      <c r="U127" s="70"/>
      <c r="V127" s="71"/>
      <c r="W127" s="595">
        <f t="shared" si="7"/>
        <v>14</v>
      </c>
    </row>
    <row r="128" spans="1:23" ht="15" x14ac:dyDescent="0.25">
      <c r="A128" s="409" t="s">
        <v>131</v>
      </c>
      <c r="B128" s="216">
        <v>42534</v>
      </c>
      <c r="C128" s="605">
        <v>8</v>
      </c>
      <c r="D128" s="605" t="str">
        <f t="shared" si="5"/>
        <v>O'Hare, Nathan8</v>
      </c>
      <c r="E128" s="605">
        <v>2</v>
      </c>
      <c r="F128" s="276">
        <v>5</v>
      </c>
      <c r="G128" s="276">
        <v>4</v>
      </c>
      <c r="H128" s="276">
        <v>5</v>
      </c>
      <c r="I128" s="276">
        <v>5</v>
      </c>
      <c r="J128" s="276">
        <v>3</v>
      </c>
      <c r="K128" s="276">
        <v>5</v>
      </c>
      <c r="L128" s="276">
        <v>4</v>
      </c>
      <c r="M128" s="276">
        <v>7</v>
      </c>
      <c r="N128" s="276">
        <v>6</v>
      </c>
      <c r="O128" s="605">
        <f t="shared" si="6"/>
        <v>44</v>
      </c>
      <c r="P128" s="162">
        <f t="shared" si="4"/>
        <v>44</v>
      </c>
      <c r="Q128" s="262">
        <v>2</v>
      </c>
      <c r="R128" s="70">
        <v>2</v>
      </c>
      <c r="S128" s="70">
        <v>2</v>
      </c>
      <c r="T128" s="70"/>
      <c r="U128" s="70"/>
      <c r="V128" s="71"/>
      <c r="W128" s="595">
        <f t="shared" si="7"/>
        <v>0</v>
      </c>
    </row>
    <row r="129" spans="1:23" ht="15" x14ac:dyDescent="0.25">
      <c r="A129" s="409" t="s">
        <v>512</v>
      </c>
      <c r="B129" s="216">
        <v>42534</v>
      </c>
      <c r="C129" s="605">
        <v>8</v>
      </c>
      <c r="D129" s="605" t="str">
        <f t="shared" si="5"/>
        <v>Chilson, Jerry8</v>
      </c>
      <c r="E129" s="605">
        <v>2</v>
      </c>
      <c r="F129" s="276">
        <v>6</v>
      </c>
      <c r="G129" s="276">
        <v>5</v>
      </c>
      <c r="H129" s="276">
        <v>5</v>
      </c>
      <c r="I129" s="276">
        <v>6</v>
      </c>
      <c r="J129" s="276">
        <v>4</v>
      </c>
      <c r="K129" s="276">
        <v>6</v>
      </c>
      <c r="L129" s="276">
        <v>4</v>
      </c>
      <c r="M129" s="276">
        <v>7</v>
      </c>
      <c r="N129" s="276">
        <v>6</v>
      </c>
      <c r="O129" s="605">
        <f t="shared" si="6"/>
        <v>49</v>
      </c>
      <c r="P129" s="162">
        <f t="shared" si="4"/>
        <v>49</v>
      </c>
      <c r="Q129" s="262">
        <v>2</v>
      </c>
      <c r="R129" s="70">
        <v>2</v>
      </c>
      <c r="S129" s="70">
        <v>2</v>
      </c>
      <c r="T129" s="70"/>
      <c r="U129" s="70"/>
      <c r="V129" s="71"/>
      <c r="W129" s="595">
        <f t="shared" si="7"/>
        <v>0</v>
      </c>
    </row>
    <row r="130" spans="1:23" ht="15" x14ac:dyDescent="0.25">
      <c r="A130" s="409" t="s">
        <v>506</v>
      </c>
      <c r="B130" s="216">
        <v>42534</v>
      </c>
      <c r="C130" s="605">
        <v>8</v>
      </c>
      <c r="D130" s="605" t="str">
        <f t="shared" si="5"/>
        <v>Whitefoot, Gerry8</v>
      </c>
      <c r="E130" s="605">
        <v>3</v>
      </c>
      <c r="F130" s="276">
        <v>6</v>
      </c>
      <c r="G130" s="276">
        <v>5</v>
      </c>
      <c r="H130" s="276">
        <v>5</v>
      </c>
      <c r="I130" s="276">
        <v>7</v>
      </c>
      <c r="J130" s="276">
        <v>7</v>
      </c>
      <c r="K130" s="276">
        <v>6</v>
      </c>
      <c r="L130" s="276">
        <v>4</v>
      </c>
      <c r="M130" s="276">
        <v>5</v>
      </c>
      <c r="N130" s="276">
        <v>7</v>
      </c>
      <c r="O130" s="605">
        <f t="shared" si="6"/>
        <v>52</v>
      </c>
      <c r="P130" s="162">
        <f t="shared" ref="P130:P193" si="8">IF(F130&gt;$F$274*2,$F$274*2,F130) + IF(G130&gt;$G$274*2,$G$274*2,G130) + IF(H130&gt;$H$274*2,$H$274*2,H130) + IF(I130&gt;$I$274*2,$I$274*2,I130) + IF(J130&gt;$J$274*2,$J$274*2,J130) + IF(K130&gt;$K$274*2,$K$274*2,K130) + IF(L130&gt;$L$274*2,$L$274*2,L130) + IF(M130&gt;$M$274*2,$M$274*2,M130) + IF(N130&gt;$N$274*2,$N$274*2,N130)</f>
        <v>52</v>
      </c>
      <c r="Q130" s="262">
        <v>2</v>
      </c>
      <c r="R130" s="70">
        <v>2</v>
      </c>
      <c r="S130" s="70">
        <v>2</v>
      </c>
      <c r="T130" s="70"/>
      <c r="U130" s="70"/>
      <c r="V130" s="71"/>
      <c r="W130" s="595">
        <f t="shared" si="7"/>
        <v>0</v>
      </c>
    </row>
    <row r="131" spans="1:23" ht="15" x14ac:dyDescent="0.25">
      <c r="A131" s="409" t="s">
        <v>507</v>
      </c>
      <c r="B131" s="218">
        <v>42534</v>
      </c>
      <c r="C131" s="12">
        <v>8</v>
      </c>
      <c r="D131" s="605" t="str">
        <f t="shared" ref="D131:D194" si="9">A131&amp;C131</f>
        <v>Lotter, Shawn8</v>
      </c>
      <c r="E131" s="605">
        <v>3</v>
      </c>
      <c r="F131" s="276">
        <v>5</v>
      </c>
      <c r="G131" s="276">
        <v>6</v>
      </c>
      <c r="H131" s="276">
        <v>4</v>
      </c>
      <c r="I131" s="276">
        <v>5</v>
      </c>
      <c r="J131" s="276">
        <v>6</v>
      </c>
      <c r="K131" s="276">
        <v>4</v>
      </c>
      <c r="L131" s="276">
        <v>4</v>
      </c>
      <c r="M131" s="276">
        <v>6</v>
      </c>
      <c r="N131" s="276">
        <v>9</v>
      </c>
      <c r="O131" s="605">
        <f t="shared" ref="O131:O196" si="10">SUM(F131:N131)</f>
        <v>49</v>
      </c>
      <c r="P131" s="162">
        <f t="shared" si="8"/>
        <v>49</v>
      </c>
      <c r="Q131" s="262">
        <v>2</v>
      </c>
      <c r="R131" s="70">
        <v>2</v>
      </c>
      <c r="S131" s="70">
        <v>2</v>
      </c>
      <c r="T131" s="70"/>
      <c r="U131" s="70"/>
      <c r="V131" s="71"/>
      <c r="W131" s="595">
        <f t="shared" ref="W131:W194" si="11">SUM(T131:V131)</f>
        <v>0</v>
      </c>
    </row>
    <row r="132" spans="1:23" ht="15" x14ac:dyDescent="0.25">
      <c r="A132" s="409" t="s">
        <v>39</v>
      </c>
      <c r="B132" s="216">
        <v>42534</v>
      </c>
      <c r="C132" s="605">
        <v>8</v>
      </c>
      <c r="D132" s="605" t="str">
        <f t="shared" si="9"/>
        <v>Trachsel, Jay8</v>
      </c>
      <c r="E132" s="605">
        <v>3</v>
      </c>
      <c r="F132" s="276">
        <v>5</v>
      </c>
      <c r="G132" s="276">
        <v>4</v>
      </c>
      <c r="H132" s="276">
        <v>4</v>
      </c>
      <c r="I132" s="276">
        <v>7</v>
      </c>
      <c r="J132" s="276">
        <v>3</v>
      </c>
      <c r="K132" s="276">
        <v>5</v>
      </c>
      <c r="L132" s="276">
        <v>3</v>
      </c>
      <c r="M132" s="276">
        <v>5</v>
      </c>
      <c r="N132" s="276">
        <v>6</v>
      </c>
      <c r="O132" s="605">
        <f t="shared" si="10"/>
        <v>42</v>
      </c>
      <c r="P132" s="162">
        <f t="shared" si="8"/>
        <v>42</v>
      </c>
      <c r="Q132" s="262">
        <v>2</v>
      </c>
      <c r="R132" s="70">
        <v>2</v>
      </c>
      <c r="S132" s="70">
        <v>2</v>
      </c>
      <c r="T132" s="70"/>
      <c r="U132" s="70"/>
      <c r="V132" s="71"/>
      <c r="W132" s="595">
        <f t="shared" si="11"/>
        <v>0</v>
      </c>
    </row>
    <row r="133" spans="1:23" ht="15" x14ac:dyDescent="0.25">
      <c r="A133" s="409" t="s">
        <v>40</v>
      </c>
      <c r="B133" s="216">
        <v>42534</v>
      </c>
      <c r="C133" s="605">
        <v>8</v>
      </c>
      <c r="D133" s="605" t="str">
        <f t="shared" si="9"/>
        <v>Trachsel, Mike8</v>
      </c>
      <c r="E133" s="605">
        <v>3</v>
      </c>
      <c r="F133" s="276">
        <v>4</v>
      </c>
      <c r="G133" s="276">
        <v>4</v>
      </c>
      <c r="H133" s="276">
        <v>4</v>
      </c>
      <c r="I133" s="276">
        <v>5</v>
      </c>
      <c r="J133" s="276">
        <v>5</v>
      </c>
      <c r="K133" s="276">
        <v>4</v>
      </c>
      <c r="L133" s="276">
        <v>5</v>
      </c>
      <c r="M133" s="276">
        <v>4</v>
      </c>
      <c r="N133" s="276">
        <v>5</v>
      </c>
      <c r="O133" s="605">
        <f t="shared" si="10"/>
        <v>40</v>
      </c>
      <c r="P133" s="162">
        <f t="shared" si="8"/>
        <v>40</v>
      </c>
      <c r="Q133" s="262">
        <v>2</v>
      </c>
      <c r="R133" s="70">
        <v>2</v>
      </c>
      <c r="S133" s="70">
        <v>2</v>
      </c>
      <c r="T133" s="70">
        <v>14</v>
      </c>
      <c r="U133" s="70"/>
      <c r="V133" s="71">
        <v>16</v>
      </c>
      <c r="W133" s="595">
        <f t="shared" si="11"/>
        <v>30</v>
      </c>
    </row>
    <row r="134" spans="1:23" ht="15.75" thickBot="1" x14ac:dyDescent="0.3">
      <c r="A134" s="583" t="s">
        <v>29</v>
      </c>
      <c r="B134" s="217">
        <v>42534</v>
      </c>
      <c r="C134" s="603">
        <v>8</v>
      </c>
      <c r="D134" s="603" t="str">
        <f t="shared" si="9"/>
        <v>Burke, David8</v>
      </c>
      <c r="E134" s="603">
        <v>3</v>
      </c>
      <c r="F134" s="417">
        <v>5</v>
      </c>
      <c r="G134" s="417">
        <v>4</v>
      </c>
      <c r="H134" s="417">
        <v>8</v>
      </c>
      <c r="I134" s="417">
        <v>6</v>
      </c>
      <c r="J134" s="417">
        <v>3</v>
      </c>
      <c r="K134" s="417">
        <v>5</v>
      </c>
      <c r="L134" s="417">
        <v>4</v>
      </c>
      <c r="M134" s="417">
        <v>6</v>
      </c>
      <c r="N134" s="417">
        <v>5</v>
      </c>
      <c r="O134" s="603">
        <f t="shared" si="10"/>
        <v>46</v>
      </c>
      <c r="P134" s="418">
        <f t="shared" si="8"/>
        <v>44</v>
      </c>
      <c r="Q134" s="506">
        <v>2</v>
      </c>
      <c r="R134" s="160">
        <v>2</v>
      </c>
      <c r="S134" s="160">
        <v>2</v>
      </c>
      <c r="T134" s="160"/>
      <c r="U134" s="160"/>
      <c r="V134" s="161"/>
      <c r="W134" s="595">
        <f t="shared" si="11"/>
        <v>0</v>
      </c>
    </row>
    <row r="135" spans="1:23" ht="15" x14ac:dyDescent="0.25">
      <c r="A135" s="430" t="s">
        <v>57</v>
      </c>
      <c r="B135" s="581">
        <v>42541</v>
      </c>
      <c r="C135" s="607">
        <v>9</v>
      </c>
      <c r="D135" s="607" t="str">
        <f t="shared" si="9"/>
        <v>Hoffman, George9</v>
      </c>
      <c r="E135" s="607">
        <v>0</v>
      </c>
      <c r="F135" s="582">
        <v>4</v>
      </c>
      <c r="G135" s="582">
        <v>4</v>
      </c>
      <c r="H135" s="582">
        <v>4</v>
      </c>
      <c r="I135" s="582">
        <v>5</v>
      </c>
      <c r="J135" s="582">
        <v>4</v>
      </c>
      <c r="K135" s="582">
        <v>4</v>
      </c>
      <c r="L135" s="582">
        <v>4</v>
      </c>
      <c r="M135" s="582">
        <v>5</v>
      </c>
      <c r="N135" s="582">
        <v>7</v>
      </c>
      <c r="O135" s="607">
        <f t="shared" si="10"/>
        <v>41</v>
      </c>
      <c r="P135" s="425">
        <f t="shared" si="8"/>
        <v>41</v>
      </c>
      <c r="Q135" s="507"/>
      <c r="R135" s="426"/>
      <c r="S135" s="426"/>
      <c r="T135" s="426"/>
      <c r="U135" s="426"/>
      <c r="V135" s="427"/>
      <c r="W135" s="595">
        <f t="shared" si="11"/>
        <v>0</v>
      </c>
    </row>
    <row r="136" spans="1:23" ht="15" x14ac:dyDescent="0.25">
      <c r="A136" s="594" t="s">
        <v>35</v>
      </c>
      <c r="B136" s="216">
        <v>42541</v>
      </c>
      <c r="C136" s="12">
        <v>9</v>
      </c>
      <c r="D136" s="12" t="str">
        <f t="shared" si="9"/>
        <v>Schaefer, Jack9</v>
      </c>
      <c r="E136" s="12">
        <v>0</v>
      </c>
      <c r="F136" s="275">
        <v>8</v>
      </c>
      <c r="G136" s="275">
        <v>4</v>
      </c>
      <c r="H136" s="275">
        <v>4</v>
      </c>
      <c r="I136" s="275">
        <v>7</v>
      </c>
      <c r="J136" s="275">
        <v>4</v>
      </c>
      <c r="K136" s="275">
        <v>4</v>
      </c>
      <c r="L136" s="275">
        <v>4</v>
      </c>
      <c r="M136" s="275">
        <v>5</v>
      </c>
      <c r="N136" s="275">
        <v>7</v>
      </c>
      <c r="O136" s="12">
        <f t="shared" si="10"/>
        <v>47</v>
      </c>
      <c r="P136" s="163">
        <f t="shared" si="8"/>
        <v>47</v>
      </c>
      <c r="Q136" s="343"/>
      <c r="R136" s="158"/>
      <c r="S136" s="158"/>
      <c r="T136" s="158"/>
      <c r="U136" s="158"/>
      <c r="V136" s="159"/>
      <c r="W136" s="595">
        <f t="shared" si="11"/>
        <v>0</v>
      </c>
    </row>
    <row r="137" spans="1:23" ht="15" x14ac:dyDescent="0.25">
      <c r="A137" s="594" t="s">
        <v>506</v>
      </c>
      <c r="B137" s="218">
        <v>42541</v>
      </c>
      <c r="C137" s="12">
        <v>9</v>
      </c>
      <c r="D137" s="12" t="str">
        <f t="shared" si="9"/>
        <v>Whitefoot, Gerry9</v>
      </c>
      <c r="E137" s="12">
        <v>1</v>
      </c>
      <c r="F137" s="275">
        <v>4</v>
      </c>
      <c r="G137" s="275">
        <v>7</v>
      </c>
      <c r="H137" s="275">
        <v>6</v>
      </c>
      <c r="I137" s="275">
        <v>6</v>
      </c>
      <c r="J137" s="275">
        <v>5</v>
      </c>
      <c r="K137" s="275">
        <v>9</v>
      </c>
      <c r="L137" s="275">
        <v>7</v>
      </c>
      <c r="M137" s="275">
        <v>6</v>
      </c>
      <c r="N137" s="275">
        <v>8</v>
      </c>
      <c r="O137" s="12">
        <f t="shared" si="10"/>
        <v>58</v>
      </c>
      <c r="P137" s="163">
        <f t="shared" si="8"/>
        <v>56</v>
      </c>
      <c r="Q137" s="343">
        <v>2</v>
      </c>
      <c r="R137" s="158">
        <v>2</v>
      </c>
      <c r="S137" s="158">
        <v>2</v>
      </c>
      <c r="T137" s="158"/>
      <c r="U137" s="158"/>
      <c r="V137" s="159"/>
      <c r="W137" s="595">
        <f t="shared" si="11"/>
        <v>0</v>
      </c>
    </row>
    <row r="138" spans="1:23" ht="15" x14ac:dyDescent="0.25">
      <c r="A138" s="409" t="s">
        <v>30</v>
      </c>
      <c r="B138" s="216">
        <v>42541</v>
      </c>
      <c r="C138" s="605">
        <v>9</v>
      </c>
      <c r="D138" s="605" t="str">
        <f t="shared" si="9"/>
        <v>Cashman, Cal9</v>
      </c>
      <c r="E138" s="605">
        <v>1</v>
      </c>
      <c r="F138" s="276">
        <v>6</v>
      </c>
      <c r="G138" s="276">
        <v>4</v>
      </c>
      <c r="H138" s="276">
        <v>5</v>
      </c>
      <c r="I138" s="276">
        <v>6</v>
      </c>
      <c r="J138" s="276">
        <v>5</v>
      </c>
      <c r="K138" s="276">
        <v>6</v>
      </c>
      <c r="L138" s="276">
        <v>4</v>
      </c>
      <c r="M138" s="276">
        <v>6</v>
      </c>
      <c r="N138" s="276">
        <v>6</v>
      </c>
      <c r="O138" s="605">
        <f t="shared" si="10"/>
        <v>48</v>
      </c>
      <c r="P138" s="162">
        <f t="shared" si="8"/>
        <v>48</v>
      </c>
      <c r="Q138" s="262"/>
      <c r="R138" s="70"/>
      <c r="S138" s="70"/>
      <c r="T138" s="70"/>
      <c r="U138" s="70"/>
      <c r="V138" s="71"/>
      <c r="W138" s="595">
        <f t="shared" si="11"/>
        <v>0</v>
      </c>
    </row>
    <row r="139" spans="1:23" ht="15" x14ac:dyDescent="0.25">
      <c r="A139" s="409" t="s">
        <v>129</v>
      </c>
      <c r="B139" s="216">
        <v>42541</v>
      </c>
      <c r="C139" s="605">
        <v>9</v>
      </c>
      <c r="D139" s="605" t="str">
        <f t="shared" si="9"/>
        <v>Horst, Dale9</v>
      </c>
      <c r="E139" s="605">
        <v>1</v>
      </c>
      <c r="F139" s="276">
        <v>3</v>
      </c>
      <c r="G139" s="276">
        <v>5</v>
      </c>
      <c r="H139" s="276">
        <v>4</v>
      </c>
      <c r="I139" s="276">
        <v>6</v>
      </c>
      <c r="J139" s="276">
        <v>5</v>
      </c>
      <c r="K139" s="276">
        <v>5</v>
      </c>
      <c r="L139" s="276">
        <v>4</v>
      </c>
      <c r="M139" s="276">
        <v>5</v>
      </c>
      <c r="N139" s="276">
        <v>6</v>
      </c>
      <c r="O139" s="605">
        <f t="shared" si="10"/>
        <v>43</v>
      </c>
      <c r="P139" s="162">
        <f t="shared" si="8"/>
        <v>43</v>
      </c>
      <c r="Q139" s="262">
        <v>2</v>
      </c>
      <c r="R139" s="70">
        <v>2</v>
      </c>
      <c r="S139" s="70">
        <v>2</v>
      </c>
      <c r="T139" s="70">
        <v>5.5</v>
      </c>
      <c r="U139" s="70"/>
      <c r="V139" s="71">
        <v>13</v>
      </c>
      <c r="W139" s="595">
        <f t="shared" si="11"/>
        <v>18.5</v>
      </c>
    </row>
    <row r="140" spans="1:23" ht="15" x14ac:dyDescent="0.25">
      <c r="A140" s="409" t="s">
        <v>38</v>
      </c>
      <c r="B140" s="216">
        <v>42541</v>
      </c>
      <c r="C140" s="605">
        <v>9</v>
      </c>
      <c r="D140" s="605" t="str">
        <f t="shared" si="9"/>
        <v>Trachsel, Brian9</v>
      </c>
      <c r="E140" s="605">
        <v>1</v>
      </c>
      <c r="F140" s="276">
        <v>5</v>
      </c>
      <c r="G140" s="276">
        <v>5</v>
      </c>
      <c r="H140" s="276">
        <v>5</v>
      </c>
      <c r="I140" s="276">
        <v>6</v>
      </c>
      <c r="J140" s="276">
        <v>5</v>
      </c>
      <c r="K140" s="276">
        <v>4</v>
      </c>
      <c r="L140" s="276">
        <v>3</v>
      </c>
      <c r="M140" s="276">
        <v>4</v>
      </c>
      <c r="N140" s="276">
        <v>7</v>
      </c>
      <c r="O140" s="605">
        <f t="shared" si="10"/>
        <v>44</v>
      </c>
      <c r="P140" s="162">
        <f t="shared" si="8"/>
        <v>44</v>
      </c>
      <c r="Q140" s="262">
        <v>2</v>
      </c>
      <c r="R140" s="70">
        <v>2</v>
      </c>
      <c r="S140" s="70">
        <v>2</v>
      </c>
      <c r="T140" s="70"/>
      <c r="U140" s="70"/>
      <c r="V140" s="71">
        <v>9</v>
      </c>
      <c r="W140" s="595">
        <f t="shared" si="11"/>
        <v>9</v>
      </c>
    </row>
    <row r="141" spans="1:23" ht="15" x14ac:dyDescent="0.25">
      <c r="A141" s="409" t="s">
        <v>512</v>
      </c>
      <c r="B141" s="218">
        <v>42541</v>
      </c>
      <c r="C141" s="12">
        <v>9</v>
      </c>
      <c r="D141" s="605" t="str">
        <f t="shared" si="9"/>
        <v>Chilson, Jerry9</v>
      </c>
      <c r="E141" s="605">
        <v>2</v>
      </c>
      <c r="F141" s="276">
        <v>5</v>
      </c>
      <c r="G141" s="276">
        <v>5</v>
      </c>
      <c r="H141" s="276">
        <v>3</v>
      </c>
      <c r="I141" s="276">
        <v>6</v>
      </c>
      <c r="J141" s="276">
        <v>5</v>
      </c>
      <c r="K141" s="276">
        <v>5</v>
      </c>
      <c r="L141" s="276">
        <v>5</v>
      </c>
      <c r="M141" s="276">
        <v>5</v>
      </c>
      <c r="N141" s="276">
        <v>6</v>
      </c>
      <c r="O141" s="605">
        <f t="shared" si="10"/>
        <v>45</v>
      </c>
      <c r="P141" s="162">
        <f t="shared" si="8"/>
        <v>45</v>
      </c>
      <c r="Q141" s="262">
        <v>2</v>
      </c>
      <c r="R141" s="70">
        <v>2</v>
      </c>
      <c r="S141" s="70">
        <v>2</v>
      </c>
      <c r="T141" s="70"/>
      <c r="U141" s="70"/>
      <c r="V141" s="71"/>
      <c r="W141" s="595">
        <f t="shared" si="11"/>
        <v>0</v>
      </c>
    </row>
    <row r="142" spans="1:23" ht="15" x14ac:dyDescent="0.25">
      <c r="A142" s="594" t="s">
        <v>507</v>
      </c>
      <c r="B142" s="216">
        <v>42541</v>
      </c>
      <c r="C142" s="605">
        <v>9</v>
      </c>
      <c r="D142" s="12" t="str">
        <f t="shared" si="9"/>
        <v>Lotter, Shawn9</v>
      </c>
      <c r="E142" s="12">
        <v>2</v>
      </c>
      <c r="F142" s="276">
        <v>8</v>
      </c>
      <c r="G142" s="276">
        <v>4</v>
      </c>
      <c r="H142" s="276">
        <v>3</v>
      </c>
      <c r="I142" s="276">
        <v>7</v>
      </c>
      <c r="J142" s="276">
        <v>6</v>
      </c>
      <c r="K142" s="276">
        <v>4</v>
      </c>
      <c r="L142" s="276">
        <v>4</v>
      </c>
      <c r="M142" s="276">
        <v>7</v>
      </c>
      <c r="N142" s="276">
        <v>7</v>
      </c>
      <c r="O142" s="605">
        <f t="shared" si="10"/>
        <v>50</v>
      </c>
      <c r="P142" s="162">
        <f t="shared" si="8"/>
        <v>50</v>
      </c>
      <c r="Q142" s="343">
        <v>2</v>
      </c>
      <c r="R142" s="158">
        <v>2</v>
      </c>
      <c r="S142" s="158">
        <v>2</v>
      </c>
      <c r="T142" s="158"/>
      <c r="U142" s="158"/>
      <c r="V142" s="159"/>
      <c r="W142" s="595">
        <f t="shared" si="11"/>
        <v>0</v>
      </c>
    </row>
    <row r="143" spans="1:23" ht="15" x14ac:dyDescent="0.25">
      <c r="A143" s="409" t="s">
        <v>34</v>
      </c>
      <c r="B143" s="216">
        <v>42541</v>
      </c>
      <c r="C143" s="605">
        <v>9</v>
      </c>
      <c r="D143" s="605" t="str">
        <f t="shared" si="9"/>
        <v>Lewandowski, Mike9</v>
      </c>
      <c r="E143" s="605">
        <v>2</v>
      </c>
      <c r="F143" s="276">
        <v>6</v>
      </c>
      <c r="G143" s="276">
        <v>6</v>
      </c>
      <c r="H143" s="276">
        <v>7</v>
      </c>
      <c r="I143" s="276">
        <v>6</v>
      </c>
      <c r="J143" s="276">
        <v>8</v>
      </c>
      <c r="K143" s="276">
        <v>4</v>
      </c>
      <c r="L143" s="276">
        <v>6</v>
      </c>
      <c r="M143" s="276">
        <v>4</v>
      </c>
      <c r="N143" s="276">
        <v>5</v>
      </c>
      <c r="O143" s="605">
        <f t="shared" si="10"/>
        <v>52</v>
      </c>
      <c r="P143" s="162">
        <f t="shared" si="8"/>
        <v>51</v>
      </c>
      <c r="Q143" s="262">
        <v>2</v>
      </c>
      <c r="R143" s="70">
        <v>2</v>
      </c>
      <c r="S143" s="70">
        <v>2</v>
      </c>
      <c r="T143" s="70"/>
      <c r="U143" s="70"/>
      <c r="V143" s="71"/>
      <c r="W143" s="595">
        <f t="shared" si="11"/>
        <v>0</v>
      </c>
    </row>
    <row r="144" spans="1:23" ht="15" x14ac:dyDescent="0.25">
      <c r="A144" s="409" t="s">
        <v>41</v>
      </c>
      <c r="B144" s="216">
        <v>42541</v>
      </c>
      <c r="C144" s="605">
        <v>9</v>
      </c>
      <c r="D144" s="605" t="str">
        <f t="shared" si="9"/>
        <v>Trachsel, Steve9</v>
      </c>
      <c r="E144" s="605">
        <v>2</v>
      </c>
      <c r="F144" s="276">
        <v>5</v>
      </c>
      <c r="G144" s="276">
        <v>6</v>
      </c>
      <c r="H144" s="276">
        <v>4</v>
      </c>
      <c r="I144" s="276">
        <v>4</v>
      </c>
      <c r="J144" s="276">
        <v>5</v>
      </c>
      <c r="K144" s="276">
        <v>6</v>
      </c>
      <c r="L144" s="276">
        <v>5</v>
      </c>
      <c r="M144" s="276">
        <v>4</v>
      </c>
      <c r="N144" s="276">
        <v>7</v>
      </c>
      <c r="O144" s="605">
        <f t="shared" si="10"/>
        <v>46</v>
      </c>
      <c r="P144" s="162">
        <f t="shared" si="8"/>
        <v>46</v>
      </c>
      <c r="Q144" s="262">
        <v>2</v>
      </c>
      <c r="R144" s="70">
        <v>2</v>
      </c>
      <c r="S144" s="70">
        <v>2</v>
      </c>
      <c r="T144" s="70">
        <v>5.5</v>
      </c>
      <c r="U144" s="70"/>
      <c r="V144" s="71"/>
      <c r="W144" s="595">
        <f t="shared" si="11"/>
        <v>5.5</v>
      </c>
    </row>
    <row r="145" spans="1:23" ht="15" x14ac:dyDescent="0.25">
      <c r="A145" s="409" t="s">
        <v>37</v>
      </c>
      <c r="B145" s="218">
        <v>42541</v>
      </c>
      <c r="C145" s="12">
        <v>9</v>
      </c>
      <c r="D145" s="605" t="str">
        <f t="shared" si="9"/>
        <v>Trachsel, Bill9</v>
      </c>
      <c r="E145" s="605">
        <v>3</v>
      </c>
      <c r="F145" s="276">
        <v>6</v>
      </c>
      <c r="G145" s="276">
        <v>8</v>
      </c>
      <c r="H145" s="276">
        <v>5</v>
      </c>
      <c r="I145" s="276">
        <v>7</v>
      </c>
      <c r="J145" s="276">
        <v>4</v>
      </c>
      <c r="K145" s="276">
        <v>4</v>
      </c>
      <c r="L145" s="276">
        <v>4</v>
      </c>
      <c r="M145" s="276">
        <v>5</v>
      </c>
      <c r="N145" s="276">
        <v>6</v>
      </c>
      <c r="O145" s="605">
        <f t="shared" si="10"/>
        <v>49</v>
      </c>
      <c r="P145" s="162">
        <f t="shared" si="8"/>
        <v>49</v>
      </c>
      <c r="Q145" s="262">
        <v>2</v>
      </c>
      <c r="R145" s="70">
        <v>2</v>
      </c>
      <c r="S145" s="70">
        <v>2</v>
      </c>
      <c r="T145" s="70"/>
      <c r="U145" s="70"/>
      <c r="V145" s="71"/>
      <c r="W145" s="595">
        <f t="shared" si="11"/>
        <v>0</v>
      </c>
    </row>
    <row r="146" spans="1:23" ht="15" x14ac:dyDescent="0.25">
      <c r="A146" s="409" t="s">
        <v>29</v>
      </c>
      <c r="B146" s="216">
        <v>42541</v>
      </c>
      <c r="C146" s="605">
        <v>9</v>
      </c>
      <c r="D146" s="605" t="str">
        <f t="shared" si="9"/>
        <v>Burke, David9</v>
      </c>
      <c r="E146" s="605">
        <v>3</v>
      </c>
      <c r="F146" s="276">
        <v>5</v>
      </c>
      <c r="G146" s="276">
        <v>6</v>
      </c>
      <c r="H146" s="276">
        <v>7</v>
      </c>
      <c r="I146" s="276">
        <v>8</v>
      </c>
      <c r="J146" s="276">
        <v>3</v>
      </c>
      <c r="K146" s="276">
        <v>4</v>
      </c>
      <c r="L146" s="276">
        <v>3</v>
      </c>
      <c r="M146" s="276">
        <v>5</v>
      </c>
      <c r="N146" s="276">
        <v>5</v>
      </c>
      <c r="O146" s="605">
        <f t="shared" si="10"/>
        <v>46</v>
      </c>
      <c r="P146" s="162">
        <f t="shared" si="8"/>
        <v>45</v>
      </c>
      <c r="Q146" s="262">
        <v>2</v>
      </c>
      <c r="R146" s="70">
        <v>2</v>
      </c>
      <c r="S146" s="70">
        <v>2</v>
      </c>
      <c r="T146" s="70">
        <v>5.5</v>
      </c>
      <c r="U146" s="70">
        <v>11</v>
      </c>
      <c r="V146" s="71"/>
      <c r="W146" s="595">
        <f t="shared" si="11"/>
        <v>16.5</v>
      </c>
    </row>
    <row r="147" spans="1:23" ht="15" x14ac:dyDescent="0.25">
      <c r="A147" s="409" t="s">
        <v>40</v>
      </c>
      <c r="B147" s="216">
        <v>42541</v>
      </c>
      <c r="C147" s="605">
        <v>9</v>
      </c>
      <c r="D147" s="605" t="str">
        <f t="shared" si="9"/>
        <v>Trachsel, Mike9</v>
      </c>
      <c r="E147" s="605">
        <v>3</v>
      </c>
      <c r="F147" s="276">
        <v>4</v>
      </c>
      <c r="G147" s="276">
        <v>4</v>
      </c>
      <c r="H147" s="276">
        <v>3</v>
      </c>
      <c r="I147" s="276">
        <v>5</v>
      </c>
      <c r="J147" s="276">
        <v>4</v>
      </c>
      <c r="K147" s="276">
        <v>4</v>
      </c>
      <c r="L147" s="276">
        <v>5</v>
      </c>
      <c r="M147" s="276">
        <v>5</v>
      </c>
      <c r="N147" s="276">
        <v>6</v>
      </c>
      <c r="O147" s="605">
        <f t="shared" si="10"/>
        <v>40</v>
      </c>
      <c r="P147" s="162">
        <f t="shared" si="8"/>
        <v>40</v>
      </c>
      <c r="Q147" s="262">
        <v>2</v>
      </c>
      <c r="R147" s="70">
        <v>2</v>
      </c>
      <c r="S147" s="70">
        <v>2</v>
      </c>
      <c r="T147" s="70"/>
      <c r="U147" s="70">
        <v>26</v>
      </c>
      <c r="V147" s="71"/>
      <c r="W147" s="595">
        <f t="shared" si="11"/>
        <v>26</v>
      </c>
    </row>
    <row r="148" spans="1:23" ht="15.75" thickBot="1" x14ac:dyDescent="0.3">
      <c r="A148" s="583" t="s">
        <v>39</v>
      </c>
      <c r="B148" s="217">
        <v>42541</v>
      </c>
      <c r="C148" s="603">
        <v>9</v>
      </c>
      <c r="D148" s="603" t="str">
        <f t="shared" si="9"/>
        <v>Trachsel, Jay9</v>
      </c>
      <c r="E148" s="603">
        <v>3</v>
      </c>
      <c r="F148" s="417">
        <v>4</v>
      </c>
      <c r="G148" s="417">
        <v>4</v>
      </c>
      <c r="H148" s="417">
        <v>5</v>
      </c>
      <c r="I148" s="417">
        <v>6</v>
      </c>
      <c r="J148" s="417">
        <v>6</v>
      </c>
      <c r="K148" s="417">
        <v>3</v>
      </c>
      <c r="L148" s="417">
        <v>5</v>
      </c>
      <c r="M148" s="417">
        <v>5</v>
      </c>
      <c r="N148" s="417">
        <v>5</v>
      </c>
      <c r="O148" s="603">
        <f t="shared" si="10"/>
        <v>43</v>
      </c>
      <c r="P148" s="418">
        <f t="shared" si="8"/>
        <v>43</v>
      </c>
      <c r="Q148" s="506">
        <v>2</v>
      </c>
      <c r="R148" s="160">
        <v>2</v>
      </c>
      <c r="S148" s="160">
        <v>2</v>
      </c>
      <c r="T148" s="160">
        <v>5.5</v>
      </c>
      <c r="U148" s="160"/>
      <c r="V148" s="161"/>
      <c r="W148" s="595">
        <f t="shared" si="11"/>
        <v>5.5</v>
      </c>
    </row>
    <row r="149" spans="1:23" ht="15" x14ac:dyDescent="0.25">
      <c r="A149" s="430" t="s">
        <v>30</v>
      </c>
      <c r="B149" s="581">
        <v>42548</v>
      </c>
      <c r="C149" s="607">
        <v>10</v>
      </c>
      <c r="D149" s="607" t="str">
        <f t="shared" si="9"/>
        <v>Cashman, Cal10</v>
      </c>
      <c r="E149" s="607">
        <v>1</v>
      </c>
      <c r="F149" s="582">
        <v>6</v>
      </c>
      <c r="G149" s="582">
        <v>6</v>
      </c>
      <c r="H149" s="582">
        <v>5</v>
      </c>
      <c r="I149" s="582">
        <v>6</v>
      </c>
      <c r="J149" s="582">
        <v>4</v>
      </c>
      <c r="K149" s="582">
        <v>7</v>
      </c>
      <c r="L149" s="582">
        <v>5</v>
      </c>
      <c r="M149" s="582">
        <v>6</v>
      </c>
      <c r="N149" s="582">
        <v>6</v>
      </c>
      <c r="O149" s="607">
        <f t="shared" si="10"/>
        <v>51</v>
      </c>
      <c r="P149" s="425">
        <f t="shared" si="8"/>
        <v>51</v>
      </c>
      <c r="Q149" s="507"/>
      <c r="R149" s="426"/>
      <c r="S149" s="426"/>
      <c r="T149" s="426"/>
      <c r="U149" s="426"/>
      <c r="V149" s="427"/>
      <c r="W149" s="595">
        <f t="shared" si="11"/>
        <v>0</v>
      </c>
    </row>
    <row r="150" spans="1:23" ht="15" x14ac:dyDescent="0.25">
      <c r="A150" s="409" t="s">
        <v>506</v>
      </c>
      <c r="B150" s="216">
        <v>42548</v>
      </c>
      <c r="C150" s="605">
        <v>10</v>
      </c>
      <c r="D150" s="605" t="str">
        <f t="shared" si="9"/>
        <v>Whitefoot, Gerry10</v>
      </c>
      <c r="E150" s="605">
        <v>1</v>
      </c>
      <c r="F150" s="276">
        <v>5</v>
      </c>
      <c r="G150" s="276">
        <v>4</v>
      </c>
      <c r="H150" s="276">
        <v>4</v>
      </c>
      <c r="I150" s="276">
        <v>6</v>
      </c>
      <c r="J150" s="276">
        <v>5</v>
      </c>
      <c r="K150" s="276">
        <v>5</v>
      </c>
      <c r="L150" s="276">
        <v>4</v>
      </c>
      <c r="M150" s="276">
        <v>6</v>
      </c>
      <c r="N150" s="276">
        <v>7</v>
      </c>
      <c r="O150" s="605">
        <f t="shared" si="10"/>
        <v>46</v>
      </c>
      <c r="P150" s="162">
        <f t="shared" si="8"/>
        <v>46</v>
      </c>
      <c r="Q150" s="70">
        <v>2</v>
      </c>
      <c r="R150" s="70">
        <v>2</v>
      </c>
      <c r="S150" s="70">
        <v>2</v>
      </c>
      <c r="T150" s="70"/>
      <c r="U150" s="70"/>
      <c r="V150" s="71">
        <v>13</v>
      </c>
      <c r="W150" s="595">
        <f t="shared" si="11"/>
        <v>13</v>
      </c>
    </row>
    <row r="151" spans="1:23" ht="15" x14ac:dyDescent="0.25">
      <c r="A151" s="409" t="s">
        <v>512</v>
      </c>
      <c r="B151" s="216">
        <v>42548</v>
      </c>
      <c r="C151" s="605">
        <v>10</v>
      </c>
      <c r="D151" s="605" t="str">
        <f t="shared" si="9"/>
        <v>Chilson, Jerry10</v>
      </c>
      <c r="E151" s="605">
        <v>1</v>
      </c>
      <c r="F151" s="276">
        <v>5</v>
      </c>
      <c r="G151" s="276">
        <v>4</v>
      </c>
      <c r="H151" s="276">
        <v>4</v>
      </c>
      <c r="I151" s="276">
        <v>5</v>
      </c>
      <c r="J151" s="276">
        <v>4</v>
      </c>
      <c r="K151" s="276">
        <v>4</v>
      </c>
      <c r="L151" s="276">
        <v>4</v>
      </c>
      <c r="M151" s="276">
        <v>5</v>
      </c>
      <c r="N151" s="276">
        <v>7</v>
      </c>
      <c r="O151" s="605">
        <f t="shared" si="10"/>
        <v>42</v>
      </c>
      <c r="P151" s="162">
        <f t="shared" si="8"/>
        <v>42</v>
      </c>
      <c r="Q151" s="70">
        <v>2</v>
      </c>
      <c r="R151" s="70">
        <v>2</v>
      </c>
      <c r="S151" s="70">
        <v>2</v>
      </c>
      <c r="T151" s="70"/>
      <c r="U151" s="70"/>
      <c r="V151" s="71">
        <v>9</v>
      </c>
      <c r="W151" s="595">
        <f t="shared" si="11"/>
        <v>9</v>
      </c>
    </row>
    <row r="152" spans="1:23" ht="15" x14ac:dyDescent="0.25">
      <c r="A152" s="409" t="s">
        <v>34</v>
      </c>
      <c r="B152" s="216">
        <v>42548</v>
      </c>
      <c r="C152" s="605">
        <v>10</v>
      </c>
      <c r="D152" s="605" t="str">
        <f t="shared" si="9"/>
        <v>Lewandowski, Mike10</v>
      </c>
      <c r="E152" s="605">
        <v>2</v>
      </c>
      <c r="F152" s="276">
        <v>6</v>
      </c>
      <c r="G152" s="276">
        <v>5</v>
      </c>
      <c r="H152" s="276">
        <v>5</v>
      </c>
      <c r="I152" s="276">
        <v>6</v>
      </c>
      <c r="J152" s="276">
        <v>5</v>
      </c>
      <c r="K152" s="276">
        <v>4</v>
      </c>
      <c r="L152" s="276">
        <v>3</v>
      </c>
      <c r="M152" s="276">
        <v>5</v>
      </c>
      <c r="N152" s="276">
        <v>6</v>
      </c>
      <c r="O152" s="605">
        <f t="shared" si="10"/>
        <v>45</v>
      </c>
      <c r="P152" s="162">
        <f t="shared" si="8"/>
        <v>45</v>
      </c>
      <c r="Q152" s="70">
        <v>2</v>
      </c>
      <c r="R152" s="70">
        <v>2</v>
      </c>
      <c r="S152" s="70">
        <v>2</v>
      </c>
      <c r="T152" s="70"/>
      <c r="U152" s="70"/>
      <c r="V152" s="71"/>
      <c r="W152" s="595">
        <f t="shared" si="11"/>
        <v>0</v>
      </c>
    </row>
    <row r="153" spans="1:23" ht="15" x14ac:dyDescent="0.25">
      <c r="A153" s="409" t="s">
        <v>131</v>
      </c>
      <c r="B153" s="216">
        <v>42548</v>
      </c>
      <c r="C153" s="605">
        <v>10</v>
      </c>
      <c r="D153" s="605" t="str">
        <f t="shared" si="9"/>
        <v>O'Hare, Nathan10</v>
      </c>
      <c r="E153" s="605">
        <v>2</v>
      </c>
      <c r="F153" s="276">
        <v>6</v>
      </c>
      <c r="G153" s="276">
        <v>7</v>
      </c>
      <c r="H153" s="276">
        <v>4</v>
      </c>
      <c r="I153" s="276">
        <v>6</v>
      </c>
      <c r="J153" s="276">
        <v>6</v>
      </c>
      <c r="K153" s="276">
        <v>3</v>
      </c>
      <c r="L153" s="276">
        <v>4</v>
      </c>
      <c r="M153" s="276">
        <v>8</v>
      </c>
      <c r="N153" s="276">
        <v>5</v>
      </c>
      <c r="O153" s="605">
        <f t="shared" si="10"/>
        <v>49</v>
      </c>
      <c r="P153" s="162">
        <f t="shared" si="8"/>
        <v>49</v>
      </c>
      <c r="Q153" s="70">
        <v>2</v>
      </c>
      <c r="R153" s="70">
        <v>2</v>
      </c>
      <c r="S153" s="70">
        <v>2</v>
      </c>
      <c r="T153" s="70">
        <v>6</v>
      </c>
      <c r="U153" s="70">
        <v>12</v>
      </c>
      <c r="V153" s="71"/>
      <c r="W153" s="595">
        <f t="shared" si="11"/>
        <v>18</v>
      </c>
    </row>
    <row r="154" spans="1:23" ht="15" x14ac:dyDescent="0.25">
      <c r="A154" s="409" t="s">
        <v>511</v>
      </c>
      <c r="B154" s="216">
        <v>42548</v>
      </c>
      <c r="C154" s="605">
        <v>10</v>
      </c>
      <c r="D154" s="605" t="str">
        <f t="shared" si="9"/>
        <v>Demick, Chris10</v>
      </c>
      <c r="E154" s="605">
        <v>2</v>
      </c>
      <c r="F154" s="276">
        <v>6</v>
      </c>
      <c r="G154" s="276">
        <v>6</v>
      </c>
      <c r="H154" s="276">
        <v>5</v>
      </c>
      <c r="I154" s="276">
        <v>6</v>
      </c>
      <c r="J154" s="276">
        <v>6</v>
      </c>
      <c r="K154" s="276">
        <v>6</v>
      </c>
      <c r="L154" s="276">
        <v>5</v>
      </c>
      <c r="M154" s="276">
        <v>5</v>
      </c>
      <c r="N154" s="276">
        <v>6</v>
      </c>
      <c r="O154" s="605">
        <f t="shared" si="10"/>
        <v>51</v>
      </c>
      <c r="P154" s="162">
        <f t="shared" si="8"/>
        <v>51</v>
      </c>
      <c r="Q154" s="70">
        <v>2</v>
      </c>
      <c r="R154" s="70">
        <v>2</v>
      </c>
      <c r="S154" s="70">
        <v>2</v>
      </c>
      <c r="T154" s="70"/>
      <c r="U154" s="70"/>
      <c r="V154" s="71"/>
      <c r="W154" s="595">
        <f t="shared" si="11"/>
        <v>0</v>
      </c>
    </row>
    <row r="155" spans="1:23" ht="15" x14ac:dyDescent="0.25">
      <c r="A155" s="409" t="s">
        <v>129</v>
      </c>
      <c r="B155" s="216">
        <v>42548</v>
      </c>
      <c r="C155" s="605">
        <v>10</v>
      </c>
      <c r="D155" s="605" t="str">
        <f t="shared" si="9"/>
        <v>Horst, Dale10</v>
      </c>
      <c r="E155" s="605">
        <v>2</v>
      </c>
      <c r="F155" s="276">
        <v>6</v>
      </c>
      <c r="G155" s="276">
        <v>5</v>
      </c>
      <c r="H155" s="276">
        <v>2</v>
      </c>
      <c r="I155" s="276">
        <v>6</v>
      </c>
      <c r="J155" s="276">
        <v>6</v>
      </c>
      <c r="K155" s="276">
        <v>6</v>
      </c>
      <c r="L155" s="276">
        <v>4</v>
      </c>
      <c r="M155" s="276">
        <v>6</v>
      </c>
      <c r="N155" s="276">
        <v>6</v>
      </c>
      <c r="O155" s="605">
        <f t="shared" si="10"/>
        <v>47</v>
      </c>
      <c r="P155" s="162">
        <f t="shared" si="8"/>
        <v>47</v>
      </c>
      <c r="Q155" s="70">
        <v>2</v>
      </c>
      <c r="R155" s="70">
        <v>2</v>
      </c>
      <c r="S155" s="70">
        <v>2</v>
      </c>
      <c r="T155" s="70">
        <v>6</v>
      </c>
      <c r="U155" s="70">
        <v>12</v>
      </c>
      <c r="V155" s="71"/>
      <c r="W155" s="595">
        <f t="shared" si="11"/>
        <v>18</v>
      </c>
    </row>
    <row r="156" spans="1:23" ht="15" x14ac:dyDescent="0.25">
      <c r="A156" s="409" t="s">
        <v>130</v>
      </c>
      <c r="B156" s="216">
        <v>42548</v>
      </c>
      <c r="C156" s="605">
        <v>10</v>
      </c>
      <c r="D156" s="605" t="str">
        <f t="shared" si="9"/>
        <v>Angelosanto, Nick10</v>
      </c>
      <c r="E156" s="605">
        <v>3</v>
      </c>
      <c r="F156" s="276">
        <v>5</v>
      </c>
      <c r="G156" s="276">
        <v>4</v>
      </c>
      <c r="H156" s="276">
        <v>4</v>
      </c>
      <c r="I156" s="276">
        <v>5</v>
      </c>
      <c r="J156" s="276">
        <v>4</v>
      </c>
      <c r="K156" s="276">
        <v>4</v>
      </c>
      <c r="L156" s="276">
        <v>4</v>
      </c>
      <c r="M156" s="276">
        <v>5</v>
      </c>
      <c r="N156" s="276">
        <v>5</v>
      </c>
      <c r="O156" s="605">
        <f t="shared" si="10"/>
        <v>40</v>
      </c>
      <c r="P156" s="162">
        <f t="shared" si="8"/>
        <v>40</v>
      </c>
      <c r="Q156" s="70">
        <v>2</v>
      </c>
      <c r="R156" s="70">
        <v>2</v>
      </c>
      <c r="S156" s="70">
        <v>2</v>
      </c>
      <c r="T156" s="70"/>
      <c r="U156" s="70"/>
      <c r="V156" s="71"/>
      <c r="W156" s="595">
        <f t="shared" si="11"/>
        <v>0</v>
      </c>
    </row>
    <row r="157" spans="1:23" ht="15" x14ac:dyDescent="0.25">
      <c r="A157" s="409" t="s">
        <v>38</v>
      </c>
      <c r="B157" s="216">
        <v>42548</v>
      </c>
      <c r="C157" s="605">
        <v>10</v>
      </c>
      <c r="D157" s="605" t="str">
        <f t="shared" si="9"/>
        <v>Trachsel, Brian10</v>
      </c>
      <c r="E157" s="605">
        <v>3</v>
      </c>
      <c r="F157" s="276">
        <v>8</v>
      </c>
      <c r="G157" s="276">
        <v>5</v>
      </c>
      <c r="H157" s="276">
        <v>4</v>
      </c>
      <c r="I157" s="276">
        <v>8</v>
      </c>
      <c r="J157" s="276">
        <v>5</v>
      </c>
      <c r="K157" s="276">
        <v>7</v>
      </c>
      <c r="L157" s="276">
        <v>4</v>
      </c>
      <c r="M157" s="276">
        <v>6</v>
      </c>
      <c r="N157" s="276">
        <v>4</v>
      </c>
      <c r="O157" s="605">
        <f t="shared" si="10"/>
        <v>51</v>
      </c>
      <c r="P157" s="162">
        <f t="shared" si="8"/>
        <v>51</v>
      </c>
      <c r="Q157" s="70">
        <v>2</v>
      </c>
      <c r="R157" s="70">
        <v>2</v>
      </c>
      <c r="S157" s="70">
        <v>2</v>
      </c>
      <c r="T157" s="70">
        <v>6</v>
      </c>
      <c r="U157" s="70"/>
      <c r="V157" s="71"/>
      <c r="W157" s="595">
        <f t="shared" si="11"/>
        <v>6</v>
      </c>
    </row>
    <row r="158" spans="1:23" ht="15" x14ac:dyDescent="0.25">
      <c r="A158" s="409" t="s">
        <v>35</v>
      </c>
      <c r="B158" s="216">
        <v>42548</v>
      </c>
      <c r="C158" s="605">
        <v>10</v>
      </c>
      <c r="D158" s="605" t="str">
        <f t="shared" si="9"/>
        <v>Schaefer, Jack10</v>
      </c>
      <c r="E158" s="605">
        <v>3</v>
      </c>
      <c r="F158" s="276">
        <v>5</v>
      </c>
      <c r="G158" s="276">
        <v>4</v>
      </c>
      <c r="H158" s="276">
        <v>4</v>
      </c>
      <c r="I158" s="276">
        <v>6</v>
      </c>
      <c r="J158" s="276">
        <v>5</v>
      </c>
      <c r="K158" s="276">
        <v>4</v>
      </c>
      <c r="L158" s="276">
        <v>5</v>
      </c>
      <c r="M158" s="276">
        <v>6</v>
      </c>
      <c r="N158" s="276">
        <v>6</v>
      </c>
      <c r="O158" s="605">
        <f t="shared" si="10"/>
        <v>45</v>
      </c>
      <c r="P158" s="162">
        <f t="shared" si="8"/>
        <v>45</v>
      </c>
      <c r="Q158" s="70"/>
      <c r="R158" s="70"/>
      <c r="S158" s="70"/>
      <c r="T158" s="70"/>
      <c r="U158" s="70"/>
      <c r="V158" s="71"/>
      <c r="W158" s="595">
        <f t="shared" si="11"/>
        <v>0</v>
      </c>
    </row>
    <row r="159" spans="1:23" ht="15" x14ac:dyDescent="0.25">
      <c r="A159" s="409" t="s">
        <v>57</v>
      </c>
      <c r="B159" s="216">
        <v>42548</v>
      </c>
      <c r="C159" s="605">
        <v>10</v>
      </c>
      <c r="D159" s="605" t="str">
        <f t="shared" si="9"/>
        <v>Hoffman, George10</v>
      </c>
      <c r="E159" s="605">
        <v>3</v>
      </c>
      <c r="F159" s="276">
        <v>5</v>
      </c>
      <c r="G159" s="276">
        <v>5</v>
      </c>
      <c r="H159" s="276">
        <v>4</v>
      </c>
      <c r="I159" s="276">
        <v>4</v>
      </c>
      <c r="J159" s="276">
        <v>6</v>
      </c>
      <c r="K159" s="276">
        <v>4</v>
      </c>
      <c r="L159" s="276">
        <v>5</v>
      </c>
      <c r="M159" s="276">
        <v>5</v>
      </c>
      <c r="N159" s="276">
        <v>6</v>
      </c>
      <c r="O159" s="605">
        <f t="shared" si="10"/>
        <v>44</v>
      </c>
      <c r="P159" s="162">
        <f t="shared" si="8"/>
        <v>44</v>
      </c>
      <c r="Q159" s="70"/>
      <c r="R159" s="70"/>
      <c r="S159" s="70"/>
      <c r="T159" s="70"/>
      <c r="U159" s="70"/>
      <c r="V159" s="71"/>
      <c r="W159" s="595">
        <f t="shared" si="11"/>
        <v>0</v>
      </c>
    </row>
    <row r="160" spans="1:23" ht="15" x14ac:dyDescent="0.25">
      <c r="A160" s="409" t="s">
        <v>49</v>
      </c>
      <c r="B160" s="216">
        <v>42548</v>
      </c>
      <c r="C160" s="605">
        <v>10</v>
      </c>
      <c r="D160" s="605" t="str">
        <f t="shared" si="9"/>
        <v>Mackson, John10</v>
      </c>
      <c r="E160" s="605">
        <v>3</v>
      </c>
      <c r="F160" s="276">
        <v>4</v>
      </c>
      <c r="G160" s="276">
        <v>5</v>
      </c>
      <c r="H160" s="276">
        <v>4</v>
      </c>
      <c r="I160" s="276">
        <v>7</v>
      </c>
      <c r="J160" s="276">
        <v>4</v>
      </c>
      <c r="K160" s="276">
        <v>4</v>
      </c>
      <c r="L160" s="276">
        <v>8</v>
      </c>
      <c r="M160" s="276">
        <v>8</v>
      </c>
      <c r="N160" s="276">
        <v>6</v>
      </c>
      <c r="O160" s="605">
        <f t="shared" si="10"/>
        <v>50</v>
      </c>
      <c r="P160" s="162">
        <f t="shared" si="8"/>
        <v>48</v>
      </c>
      <c r="Q160" s="70">
        <v>2</v>
      </c>
      <c r="R160" s="70">
        <v>2</v>
      </c>
      <c r="S160" s="70">
        <v>2</v>
      </c>
      <c r="T160" s="70"/>
      <c r="U160" s="70"/>
      <c r="V160" s="71"/>
      <c r="W160" s="595">
        <f t="shared" si="11"/>
        <v>0</v>
      </c>
    </row>
    <row r="161" spans="1:23" ht="15" x14ac:dyDescent="0.25">
      <c r="A161" s="409" t="s">
        <v>40</v>
      </c>
      <c r="B161" s="216">
        <v>42548</v>
      </c>
      <c r="C161" s="605">
        <v>10</v>
      </c>
      <c r="D161" s="605" t="str">
        <f t="shared" si="9"/>
        <v>Trachsel, Mike10</v>
      </c>
      <c r="E161" s="605">
        <v>4</v>
      </c>
      <c r="F161" s="276">
        <v>3</v>
      </c>
      <c r="G161" s="276">
        <v>5</v>
      </c>
      <c r="H161" s="276">
        <v>4</v>
      </c>
      <c r="I161" s="276">
        <v>6</v>
      </c>
      <c r="J161" s="276">
        <v>5</v>
      </c>
      <c r="K161" s="276">
        <v>5</v>
      </c>
      <c r="L161" s="276">
        <v>4</v>
      </c>
      <c r="M161" s="276">
        <v>4</v>
      </c>
      <c r="N161" s="276">
        <v>6</v>
      </c>
      <c r="O161" s="605">
        <f t="shared" si="10"/>
        <v>42</v>
      </c>
      <c r="P161" s="162">
        <f t="shared" si="8"/>
        <v>42</v>
      </c>
      <c r="Q161" s="70">
        <v>2</v>
      </c>
      <c r="R161" s="70">
        <v>2</v>
      </c>
      <c r="S161" s="70">
        <v>2</v>
      </c>
      <c r="T161" s="70">
        <v>6</v>
      </c>
      <c r="U161" s="70"/>
      <c r="V161" s="71"/>
      <c r="W161" s="595">
        <f t="shared" si="11"/>
        <v>6</v>
      </c>
    </row>
    <row r="162" spans="1:23" ht="15" x14ac:dyDescent="0.25">
      <c r="A162" s="409" t="s">
        <v>41</v>
      </c>
      <c r="B162" s="216">
        <v>42548</v>
      </c>
      <c r="C162" s="605">
        <v>10</v>
      </c>
      <c r="D162" s="605" t="str">
        <f t="shared" si="9"/>
        <v>Trachsel, Steve10</v>
      </c>
      <c r="E162" s="605">
        <v>4</v>
      </c>
      <c r="F162" s="276">
        <v>5</v>
      </c>
      <c r="G162" s="276">
        <v>6</v>
      </c>
      <c r="H162" s="276">
        <v>5</v>
      </c>
      <c r="I162" s="276">
        <v>7</v>
      </c>
      <c r="J162" s="276">
        <v>5</v>
      </c>
      <c r="K162" s="276">
        <v>5</v>
      </c>
      <c r="L162" s="276">
        <v>4</v>
      </c>
      <c r="M162" s="276">
        <v>5</v>
      </c>
      <c r="N162" s="276">
        <v>5</v>
      </c>
      <c r="O162" s="605">
        <f t="shared" si="10"/>
        <v>47</v>
      </c>
      <c r="P162" s="162">
        <f t="shared" si="8"/>
        <v>47</v>
      </c>
      <c r="Q162" s="70">
        <v>2</v>
      </c>
      <c r="R162" s="70">
        <v>2</v>
      </c>
      <c r="S162" s="70">
        <v>2</v>
      </c>
      <c r="T162" s="70"/>
      <c r="U162" s="70"/>
      <c r="V162" s="71"/>
      <c r="W162" s="595">
        <f t="shared" si="11"/>
        <v>0</v>
      </c>
    </row>
    <row r="163" spans="1:23" ht="15" x14ac:dyDescent="0.25">
      <c r="A163" s="409" t="s">
        <v>39</v>
      </c>
      <c r="B163" s="216">
        <v>42548</v>
      </c>
      <c r="C163" s="605">
        <v>10</v>
      </c>
      <c r="D163" s="605" t="str">
        <f t="shared" si="9"/>
        <v>Trachsel, Jay10</v>
      </c>
      <c r="E163" s="605">
        <v>4</v>
      </c>
      <c r="F163" s="276">
        <v>6</v>
      </c>
      <c r="G163" s="276">
        <v>4</v>
      </c>
      <c r="H163" s="276">
        <v>5</v>
      </c>
      <c r="I163" s="276">
        <v>5</v>
      </c>
      <c r="J163" s="276">
        <v>6</v>
      </c>
      <c r="K163" s="276">
        <v>4</v>
      </c>
      <c r="L163" s="276">
        <v>3</v>
      </c>
      <c r="M163" s="276">
        <v>4</v>
      </c>
      <c r="N163" s="276">
        <v>6</v>
      </c>
      <c r="O163" s="605">
        <f t="shared" si="10"/>
        <v>43</v>
      </c>
      <c r="P163" s="162">
        <f t="shared" si="8"/>
        <v>43</v>
      </c>
      <c r="Q163" s="70">
        <v>2</v>
      </c>
      <c r="R163" s="70">
        <v>2</v>
      </c>
      <c r="S163" s="70">
        <v>2</v>
      </c>
      <c r="T163" s="70"/>
      <c r="U163" s="70"/>
      <c r="V163" s="71"/>
      <c r="W163" s="595">
        <f t="shared" si="11"/>
        <v>0</v>
      </c>
    </row>
    <row r="164" spans="1:23" ht="15.75" thickBot="1" x14ac:dyDescent="0.3">
      <c r="A164" s="583" t="s">
        <v>29</v>
      </c>
      <c r="B164" s="217">
        <v>42555</v>
      </c>
      <c r="C164" s="603">
        <v>10</v>
      </c>
      <c r="D164" s="603" t="str">
        <f t="shared" si="9"/>
        <v>Burke, David10</v>
      </c>
      <c r="E164" s="603">
        <v>5</v>
      </c>
      <c r="F164" s="417">
        <v>5</v>
      </c>
      <c r="G164" s="417">
        <v>4</v>
      </c>
      <c r="H164" s="417">
        <v>4</v>
      </c>
      <c r="I164" s="417">
        <v>6</v>
      </c>
      <c r="J164" s="417">
        <v>5</v>
      </c>
      <c r="K164" s="417">
        <v>5</v>
      </c>
      <c r="L164" s="417">
        <v>5</v>
      </c>
      <c r="M164" s="417">
        <v>4</v>
      </c>
      <c r="N164" s="417">
        <v>5</v>
      </c>
      <c r="O164" s="603">
        <f t="shared" si="10"/>
        <v>43</v>
      </c>
      <c r="P164" s="418">
        <f t="shared" si="8"/>
        <v>43</v>
      </c>
      <c r="Q164" s="506"/>
      <c r="R164" s="160"/>
      <c r="S164" s="160"/>
      <c r="T164" s="160"/>
      <c r="U164" s="160"/>
      <c r="V164" s="161"/>
      <c r="W164" s="595">
        <f t="shared" si="11"/>
        <v>0</v>
      </c>
    </row>
    <row r="165" spans="1:23" ht="15" x14ac:dyDescent="0.25">
      <c r="A165" s="430" t="s">
        <v>40</v>
      </c>
      <c r="B165" s="581">
        <v>42555</v>
      </c>
      <c r="C165" s="607">
        <v>11</v>
      </c>
      <c r="D165" s="607" t="str">
        <f t="shared" si="9"/>
        <v>Trachsel, Mike11</v>
      </c>
      <c r="E165" s="607">
        <v>-1</v>
      </c>
      <c r="F165" s="582">
        <v>4</v>
      </c>
      <c r="G165" s="582">
        <v>5</v>
      </c>
      <c r="H165" s="582">
        <v>3</v>
      </c>
      <c r="I165" s="582">
        <v>4</v>
      </c>
      <c r="J165" s="582">
        <v>4</v>
      </c>
      <c r="K165" s="582">
        <v>4</v>
      </c>
      <c r="L165" s="582">
        <v>3</v>
      </c>
      <c r="M165" s="582">
        <v>5</v>
      </c>
      <c r="N165" s="582">
        <v>5</v>
      </c>
      <c r="O165" s="607">
        <f t="shared" si="10"/>
        <v>37</v>
      </c>
      <c r="P165" s="425">
        <f t="shared" si="8"/>
        <v>37</v>
      </c>
      <c r="Q165" s="507">
        <v>2</v>
      </c>
      <c r="R165" s="426">
        <v>2</v>
      </c>
      <c r="S165" s="426">
        <v>2</v>
      </c>
      <c r="T165" s="426"/>
      <c r="U165" s="426"/>
      <c r="V165" s="427">
        <v>15</v>
      </c>
      <c r="W165" s="595">
        <f t="shared" si="11"/>
        <v>15</v>
      </c>
    </row>
    <row r="166" spans="1:23" ht="15" x14ac:dyDescent="0.25">
      <c r="A166" s="409" t="s">
        <v>38</v>
      </c>
      <c r="B166" s="216">
        <v>42555</v>
      </c>
      <c r="C166" s="605">
        <v>11</v>
      </c>
      <c r="D166" s="605" t="str">
        <f t="shared" si="9"/>
        <v>Trachsel, Brian11</v>
      </c>
      <c r="E166" s="605">
        <v>-1</v>
      </c>
      <c r="F166" s="276">
        <v>5</v>
      </c>
      <c r="G166" s="276">
        <v>4</v>
      </c>
      <c r="H166" s="276">
        <v>4</v>
      </c>
      <c r="I166" s="276">
        <v>6</v>
      </c>
      <c r="J166" s="276">
        <v>6</v>
      </c>
      <c r="K166" s="276">
        <v>5</v>
      </c>
      <c r="L166" s="276">
        <v>5</v>
      </c>
      <c r="M166" s="276">
        <v>7</v>
      </c>
      <c r="N166" s="276">
        <v>7</v>
      </c>
      <c r="O166" s="605">
        <f t="shared" si="10"/>
        <v>49</v>
      </c>
      <c r="P166" s="162">
        <f t="shared" si="8"/>
        <v>49</v>
      </c>
      <c r="Q166" s="262">
        <v>2</v>
      </c>
      <c r="R166" s="70">
        <v>2</v>
      </c>
      <c r="S166" s="70">
        <v>2</v>
      </c>
      <c r="T166" s="70"/>
      <c r="U166" s="70"/>
      <c r="V166" s="71"/>
      <c r="W166" s="595">
        <f t="shared" si="11"/>
        <v>0</v>
      </c>
    </row>
    <row r="167" spans="1:23" ht="15" x14ac:dyDescent="0.25">
      <c r="A167" s="409" t="s">
        <v>130</v>
      </c>
      <c r="B167" s="216">
        <v>42562</v>
      </c>
      <c r="C167" s="605">
        <v>11</v>
      </c>
      <c r="D167" s="605" t="str">
        <f t="shared" si="9"/>
        <v>Angelosanto, Nick11</v>
      </c>
      <c r="E167" s="605">
        <v>0</v>
      </c>
      <c r="F167" s="276">
        <v>4</v>
      </c>
      <c r="G167" s="276">
        <v>5</v>
      </c>
      <c r="H167" s="276">
        <v>4</v>
      </c>
      <c r="I167" s="276">
        <v>5</v>
      </c>
      <c r="J167" s="276">
        <v>5</v>
      </c>
      <c r="K167" s="276">
        <v>5</v>
      </c>
      <c r="L167" s="276">
        <v>4</v>
      </c>
      <c r="M167" s="276">
        <v>6</v>
      </c>
      <c r="N167" s="276">
        <v>6</v>
      </c>
      <c r="O167" s="605">
        <f t="shared" si="10"/>
        <v>44</v>
      </c>
      <c r="P167" s="162">
        <f t="shared" si="8"/>
        <v>44</v>
      </c>
      <c r="Q167" s="262">
        <v>2</v>
      </c>
      <c r="R167" s="70">
        <v>2</v>
      </c>
      <c r="S167" s="70">
        <v>2</v>
      </c>
      <c r="T167" s="70"/>
      <c r="U167" s="70"/>
      <c r="V167" s="71"/>
      <c r="W167" s="595">
        <f t="shared" si="11"/>
        <v>0</v>
      </c>
    </row>
    <row r="168" spans="1:23" ht="15" x14ac:dyDescent="0.25">
      <c r="A168" s="409" t="s">
        <v>28</v>
      </c>
      <c r="B168" s="216">
        <v>42562</v>
      </c>
      <c r="C168" s="605">
        <v>11</v>
      </c>
      <c r="D168" s="605" t="str">
        <f t="shared" si="9"/>
        <v>Bliudzius, Romas11</v>
      </c>
      <c r="E168" s="605">
        <v>0</v>
      </c>
      <c r="F168" s="276">
        <v>8</v>
      </c>
      <c r="G168" s="276">
        <v>5</v>
      </c>
      <c r="H168" s="276">
        <v>5</v>
      </c>
      <c r="I168" s="276">
        <v>8</v>
      </c>
      <c r="J168" s="276">
        <v>8</v>
      </c>
      <c r="K168" s="276">
        <v>5</v>
      </c>
      <c r="L168" s="276">
        <v>5</v>
      </c>
      <c r="M168" s="276">
        <v>6</v>
      </c>
      <c r="N168" s="276">
        <v>9</v>
      </c>
      <c r="O168" s="605">
        <f t="shared" si="10"/>
        <v>59</v>
      </c>
      <c r="P168" s="162">
        <f t="shared" si="8"/>
        <v>59</v>
      </c>
      <c r="Q168" s="262"/>
      <c r="R168" s="70"/>
      <c r="S168" s="70"/>
      <c r="T168" s="70"/>
      <c r="U168" s="70"/>
      <c r="V168" s="71"/>
      <c r="W168" s="595">
        <f t="shared" si="11"/>
        <v>0</v>
      </c>
    </row>
    <row r="169" spans="1:23" ht="15" x14ac:dyDescent="0.25">
      <c r="A169" s="409" t="s">
        <v>35</v>
      </c>
      <c r="B169" s="216">
        <v>42562</v>
      </c>
      <c r="C169" s="605">
        <v>11</v>
      </c>
      <c r="D169" s="605" t="str">
        <f t="shared" si="9"/>
        <v>Schaefer, Jack11</v>
      </c>
      <c r="E169" s="605">
        <v>0</v>
      </c>
      <c r="F169" s="276">
        <v>4</v>
      </c>
      <c r="G169" s="276">
        <v>8</v>
      </c>
      <c r="H169" s="276">
        <v>4</v>
      </c>
      <c r="I169" s="276">
        <v>6</v>
      </c>
      <c r="J169" s="276">
        <v>4</v>
      </c>
      <c r="K169" s="276">
        <v>5</v>
      </c>
      <c r="L169" s="276">
        <v>4</v>
      </c>
      <c r="M169" s="276">
        <v>6</v>
      </c>
      <c r="N169" s="276">
        <v>5</v>
      </c>
      <c r="O169" s="605">
        <f t="shared" si="10"/>
        <v>46</v>
      </c>
      <c r="P169" s="162">
        <f t="shared" si="8"/>
        <v>46</v>
      </c>
      <c r="Q169" s="262"/>
      <c r="R169" s="70"/>
      <c r="S169" s="70"/>
      <c r="T169" s="70"/>
      <c r="U169" s="70"/>
      <c r="V169" s="71"/>
      <c r="W169" s="595">
        <f t="shared" si="11"/>
        <v>0</v>
      </c>
    </row>
    <row r="170" spans="1:23" ht="15" x14ac:dyDescent="0.25">
      <c r="A170" s="409" t="s">
        <v>506</v>
      </c>
      <c r="B170" s="216">
        <v>42562</v>
      </c>
      <c r="C170" s="605">
        <v>11</v>
      </c>
      <c r="D170" s="605" t="str">
        <f t="shared" si="9"/>
        <v>Whitefoot, Gerry11</v>
      </c>
      <c r="E170" s="605">
        <v>1</v>
      </c>
      <c r="F170" s="276">
        <v>5</v>
      </c>
      <c r="G170" s="276">
        <v>5</v>
      </c>
      <c r="H170" s="276">
        <v>5</v>
      </c>
      <c r="I170" s="276">
        <v>6</v>
      </c>
      <c r="J170" s="276">
        <v>8</v>
      </c>
      <c r="K170" s="276">
        <v>5</v>
      </c>
      <c r="L170" s="276">
        <v>5</v>
      </c>
      <c r="M170" s="276">
        <v>6</v>
      </c>
      <c r="N170" s="276">
        <v>7</v>
      </c>
      <c r="O170" s="605">
        <f t="shared" si="10"/>
        <v>52</v>
      </c>
      <c r="P170" s="162">
        <f t="shared" si="8"/>
        <v>52</v>
      </c>
      <c r="Q170" s="262">
        <v>2</v>
      </c>
      <c r="R170" s="70">
        <v>2</v>
      </c>
      <c r="S170" s="70">
        <v>2</v>
      </c>
      <c r="T170" s="70"/>
      <c r="U170" s="70"/>
      <c r="V170" s="71"/>
      <c r="W170" s="595">
        <f t="shared" si="11"/>
        <v>0</v>
      </c>
    </row>
    <row r="171" spans="1:23" ht="15" x14ac:dyDescent="0.25">
      <c r="A171" s="409" t="s">
        <v>129</v>
      </c>
      <c r="B171" s="216">
        <v>42562</v>
      </c>
      <c r="C171" s="605">
        <v>11</v>
      </c>
      <c r="D171" s="605" t="str">
        <f t="shared" si="9"/>
        <v>Horst, Dale11</v>
      </c>
      <c r="E171" s="605">
        <v>1</v>
      </c>
      <c r="F171" s="276">
        <v>6</v>
      </c>
      <c r="G171" s="276">
        <v>5</v>
      </c>
      <c r="H171" s="276">
        <v>3</v>
      </c>
      <c r="I171" s="276">
        <v>5</v>
      </c>
      <c r="J171" s="276">
        <v>6</v>
      </c>
      <c r="K171" s="276">
        <v>6</v>
      </c>
      <c r="L171" s="276">
        <v>4</v>
      </c>
      <c r="M171" s="276">
        <v>6</v>
      </c>
      <c r="N171" s="276">
        <v>5</v>
      </c>
      <c r="O171" s="605">
        <f t="shared" si="10"/>
        <v>46</v>
      </c>
      <c r="P171" s="162">
        <f t="shared" si="8"/>
        <v>46</v>
      </c>
      <c r="Q171" s="262">
        <v>2</v>
      </c>
      <c r="R171" s="70">
        <v>2</v>
      </c>
      <c r="S171" s="70">
        <v>2</v>
      </c>
      <c r="T171" s="70"/>
      <c r="U171" s="70"/>
      <c r="V171" s="71"/>
      <c r="W171" s="595">
        <f t="shared" si="11"/>
        <v>0</v>
      </c>
    </row>
    <row r="172" spans="1:23" ht="15" x14ac:dyDescent="0.25">
      <c r="A172" s="409" t="s">
        <v>30</v>
      </c>
      <c r="B172" s="216">
        <v>42562</v>
      </c>
      <c r="C172" s="605">
        <v>11</v>
      </c>
      <c r="D172" s="605" t="str">
        <f t="shared" si="9"/>
        <v>Cashman, Cal11</v>
      </c>
      <c r="E172" s="605">
        <v>1</v>
      </c>
      <c r="F172" s="276">
        <v>6</v>
      </c>
      <c r="G172" s="276">
        <v>6</v>
      </c>
      <c r="H172" s="276">
        <v>5</v>
      </c>
      <c r="I172" s="276">
        <v>7</v>
      </c>
      <c r="J172" s="276">
        <v>6</v>
      </c>
      <c r="K172" s="276">
        <v>5</v>
      </c>
      <c r="L172" s="276">
        <v>5</v>
      </c>
      <c r="M172" s="276">
        <v>5</v>
      </c>
      <c r="N172" s="276">
        <v>7</v>
      </c>
      <c r="O172" s="605">
        <f t="shared" si="10"/>
        <v>52</v>
      </c>
      <c r="P172" s="162">
        <f t="shared" si="8"/>
        <v>52</v>
      </c>
      <c r="Q172" s="262"/>
      <c r="R172" s="70"/>
      <c r="S172" s="70"/>
      <c r="T172" s="70"/>
      <c r="U172" s="70"/>
      <c r="V172" s="71"/>
      <c r="W172" s="595">
        <f t="shared" si="11"/>
        <v>0</v>
      </c>
    </row>
    <row r="173" spans="1:23" ht="15" x14ac:dyDescent="0.25">
      <c r="A173" s="409" t="s">
        <v>57</v>
      </c>
      <c r="B173" s="216">
        <v>42562</v>
      </c>
      <c r="C173" s="605">
        <v>11</v>
      </c>
      <c r="D173" s="605" t="str">
        <f t="shared" si="9"/>
        <v>Hoffman, George11</v>
      </c>
      <c r="E173" s="605">
        <v>1</v>
      </c>
      <c r="F173" s="276">
        <v>5</v>
      </c>
      <c r="G173" s="276">
        <v>4</v>
      </c>
      <c r="H173" s="276">
        <v>4</v>
      </c>
      <c r="I173" s="276">
        <v>5</v>
      </c>
      <c r="J173" s="276">
        <v>4</v>
      </c>
      <c r="K173" s="276">
        <v>4</v>
      </c>
      <c r="L173" s="276">
        <v>3</v>
      </c>
      <c r="M173" s="276">
        <v>6</v>
      </c>
      <c r="N173" s="276">
        <v>6</v>
      </c>
      <c r="O173" s="605">
        <f t="shared" si="10"/>
        <v>41</v>
      </c>
      <c r="P173" s="162">
        <f t="shared" si="8"/>
        <v>41</v>
      </c>
      <c r="Q173" s="262">
        <v>2</v>
      </c>
      <c r="R173" s="70">
        <v>2</v>
      </c>
      <c r="S173" s="70">
        <v>2</v>
      </c>
      <c r="T173" s="70"/>
      <c r="U173" s="70">
        <v>13</v>
      </c>
      <c r="V173" s="71"/>
      <c r="W173" s="595">
        <f t="shared" si="11"/>
        <v>13</v>
      </c>
    </row>
    <row r="174" spans="1:23" ht="15" x14ac:dyDescent="0.25">
      <c r="A174" s="409" t="s">
        <v>512</v>
      </c>
      <c r="B174" s="216">
        <v>42562</v>
      </c>
      <c r="C174" s="605">
        <v>11</v>
      </c>
      <c r="D174" s="605" t="str">
        <f t="shared" si="9"/>
        <v>Chilson, Jerry11</v>
      </c>
      <c r="E174" s="605">
        <v>2</v>
      </c>
      <c r="F174" s="276">
        <v>5</v>
      </c>
      <c r="G174" s="276">
        <v>5</v>
      </c>
      <c r="H174" s="276">
        <v>6</v>
      </c>
      <c r="I174" s="276">
        <v>6</v>
      </c>
      <c r="J174" s="276">
        <v>4</v>
      </c>
      <c r="K174" s="276">
        <v>4</v>
      </c>
      <c r="L174" s="276">
        <v>5</v>
      </c>
      <c r="M174" s="276">
        <v>4</v>
      </c>
      <c r="N174" s="276">
        <v>6</v>
      </c>
      <c r="O174" s="605">
        <f t="shared" si="10"/>
        <v>45</v>
      </c>
      <c r="P174" s="162">
        <f t="shared" si="8"/>
        <v>45</v>
      </c>
      <c r="Q174" s="262">
        <v>2</v>
      </c>
      <c r="R174" s="70">
        <v>2</v>
      </c>
      <c r="S174" s="70">
        <v>2</v>
      </c>
      <c r="T174" s="70"/>
      <c r="U174" s="70"/>
      <c r="V174" s="71"/>
      <c r="W174" s="595">
        <f t="shared" si="11"/>
        <v>0</v>
      </c>
    </row>
    <row r="175" spans="1:23" ht="15" x14ac:dyDescent="0.25">
      <c r="A175" s="409" t="s">
        <v>41</v>
      </c>
      <c r="B175" s="216">
        <v>42562</v>
      </c>
      <c r="C175" s="605">
        <v>11</v>
      </c>
      <c r="D175" s="605" t="str">
        <f t="shared" si="9"/>
        <v>Trachsel, Steve11</v>
      </c>
      <c r="E175" s="605">
        <v>2</v>
      </c>
      <c r="F175" s="276">
        <v>5</v>
      </c>
      <c r="G175" s="276">
        <v>4</v>
      </c>
      <c r="H175" s="276">
        <v>4</v>
      </c>
      <c r="I175" s="276">
        <v>5</v>
      </c>
      <c r="J175" s="276">
        <v>6</v>
      </c>
      <c r="K175" s="276">
        <v>7</v>
      </c>
      <c r="L175" s="276">
        <v>4</v>
      </c>
      <c r="M175" s="276">
        <v>6</v>
      </c>
      <c r="N175" s="276">
        <v>5</v>
      </c>
      <c r="O175" s="605">
        <f t="shared" si="10"/>
        <v>46</v>
      </c>
      <c r="P175" s="162">
        <f t="shared" si="8"/>
        <v>46</v>
      </c>
      <c r="Q175" s="262">
        <v>2</v>
      </c>
      <c r="R175" s="70">
        <v>2</v>
      </c>
      <c r="S175" s="70">
        <v>2</v>
      </c>
      <c r="T175" s="70"/>
      <c r="U175" s="70"/>
      <c r="V175" s="71"/>
      <c r="W175" s="595">
        <f t="shared" si="11"/>
        <v>0</v>
      </c>
    </row>
    <row r="176" spans="1:23" ht="15" x14ac:dyDescent="0.25">
      <c r="A176" s="409" t="s">
        <v>131</v>
      </c>
      <c r="B176" s="216">
        <v>42562</v>
      </c>
      <c r="C176" s="605">
        <v>11</v>
      </c>
      <c r="D176" s="605" t="str">
        <f t="shared" si="9"/>
        <v>O'Hare, Nathan11</v>
      </c>
      <c r="E176" s="605">
        <v>2</v>
      </c>
      <c r="F176" s="276">
        <v>7</v>
      </c>
      <c r="G176" s="276">
        <v>3</v>
      </c>
      <c r="H176" s="276">
        <v>5</v>
      </c>
      <c r="I176" s="276">
        <v>5</v>
      </c>
      <c r="J176" s="276">
        <v>7</v>
      </c>
      <c r="K176" s="276">
        <v>6</v>
      </c>
      <c r="L176" s="276">
        <v>4</v>
      </c>
      <c r="M176" s="276">
        <v>4</v>
      </c>
      <c r="N176" s="276">
        <v>7</v>
      </c>
      <c r="O176" s="605">
        <f t="shared" si="10"/>
        <v>48</v>
      </c>
      <c r="P176" s="162">
        <f t="shared" si="8"/>
        <v>48</v>
      </c>
      <c r="Q176" s="262">
        <v>2</v>
      </c>
      <c r="R176" s="70">
        <v>2</v>
      </c>
      <c r="S176" s="70">
        <v>2</v>
      </c>
      <c r="T176" s="70">
        <v>26</v>
      </c>
      <c r="U176" s="70"/>
      <c r="V176" s="71"/>
      <c r="W176" s="595">
        <f t="shared" si="11"/>
        <v>26</v>
      </c>
    </row>
    <row r="177" spans="1:23" ht="15" x14ac:dyDescent="0.25">
      <c r="A177" s="409" t="s">
        <v>34</v>
      </c>
      <c r="B177" s="216">
        <v>42562</v>
      </c>
      <c r="C177" s="605">
        <v>11</v>
      </c>
      <c r="D177" s="605" t="str">
        <f t="shared" si="9"/>
        <v>Lewandowski, Mike11</v>
      </c>
      <c r="E177" s="605">
        <v>2</v>
      </c>
      <c r="F177" s="276">
        <v>5</v>
      </c>
      <c r="G177" s="276">
        <v>6</v>
      </c>
      <c r="H177" s="276">
        <v>4</v>
      </c>
      <c r="I177" s="276">
        <v>6</v>
      </c>
      <c r="J177" s="276">
        <v>8</v>
      </c>
      <c r="K177" s="276">
        <v>7</v>
      </c>
      <c r="L177" s="276">
        <v>3</v>
      </c>
      <c r="M177" s="276">
        <v>5</v>
      </c>
      <c r="N177" s="276">
        <v>6</v>
      </c>
      <c r="O177" s="605">
        <f t="shared" si="10"/>
        <v>50</v>
      </c>
      <c r="P177" s="162">
        <f t="shared" si="8"/>
        <v>50</v>
      </c>
      <c r="Q177" s="262">
        <v>2</v>
      </c>
      <c r="R177" s="70">
        <v>2</v>
      </c>
      <c r="S177" s="70">
        <v>2</v>
      </c>
      <c r="T177" s="70"/>
      <c r="U177" s="70"/>
      <c r="V177" s="71"/>
      <c r="W177" s="595">
        <f t="shared" si="11"/>
        <v>0</v>
      </c>
    </row>
    <row r="178" spans="1:23" ht="15" x14ac:dyDescent="0.25">
      <c r="A178" s="409" t="s">
        <v>37</v>
      </c>
      <c r="B178" s="216">
        <v>42562</v>
      </c>
      <c r="C178" s="605">
        <v>11</v>
      </c>
      <c r="D178" s="605" t="str">
        <f t="shared" si="9"/>
        <v>Trachsel, Bill11</v>
      </c>
      <c r="E178" s="605">
        <v>3</v>
      </c>
      <c r="F178" s="276">
        <v>4</v>
      </c>
      <c r="G178" s="276">
        <v>4</v>
      </c>
      <c r="H178" s="276">
        <v>4</v>
      </c>
      <c r="I178" s="276">
        <v>5</v>
      </c>
      <c r="J178" s="276">
        <v>4</v>
      </c>
      <c r="K178" s="276">
        <v>4</v>
      </c>
      <c r="L178" s="276">
        <v>5</v>
      </c>
      <c r="M178" s="276">
        <v>5</v>
      </c>
      <c r="N178" s="276">
        <v>5</v>
      </c>
      <c r="O178" s="605">
        <f t="shared" si="10"/>
        <v>40</v>
      </c>
      <c r="P178" s="162">
        <f t="shared" si="8"/>
        <v>40</v>
      </c>
      <c r="Q178" s="262">
        <v>2</v>
      </c>
      <c r="R178" s="70">
        <v>2</v>
      </c>
      <c r="S178" s="70">
        <v>2</v>
      </c>
      <c r="T178" s="70"/>
      <c r="U178" s="70"/>
      <c r="V178" s="71">
        <v>11</v>
      </c>
      <c r="W178" s="595">
        <f t="shared" si="11"/>
        <v>11</v>
      </c>
    </row>
    <row r="179" spans="1:23" ht="15" x14ac:dyDescent="0.25">
      <c r="A179" s="409" t="s">
        <v>29</v>
      </c>
      <c r="B179" s="216">
        <v>42562</v>
      </c>
      <c r="C179" s="605">
        <v>11</v>
      </c>
      <c r="D179" s="605" t="str">
        <f t="shared" si="9"/>
        <v>Burke, David11</v>
      </c>
      <c r="E179" s="605">
        <v>3</v>
      </c>
      <c r="F179" s="276">
        <v>4</v>
      </c>
      <c r="G179" s="276">
        <v>4</v>
      </c>
      <c r="H179" s="276">
        <v>3</v>
      </c>
      <c r="I179" s="276">
        <v>4</v>
      </c>
      <c r="J179" s="276">
        <v>4</v>
      </c>
      <c r="K179" s="276">
        <v>6</v>
      </c>
      <c r="L179" s="276">
        <v>5</v>
      </c>
      <c r="M179" s="276">
        <v>7</v>
      </c>
      <c r="N179" s="276">
        <v>5</v>
      </c>
      <c r="O179" s="605">
        <f t="shared" si="10"/>
        <v>42</v>
      </c>
      <c r="P179" s="162">
        <f t="shared" si="8"/>
        <v>42</v>
      </c>
      <c r="Q179" s="262">
        <v>2</v>
      </c>
      <c r="R179" s="70">
        <v>2</v>
      </c>
      <c r="S179" s="70">
        <v>2</v>
      </c>
      <c r="T179" s="70"/>
      <c r="U179" s="70">
        <v>13</v>
      </c>
      <c r="V179" s="71"/>
      <c r="W179" s="595">
        <f t="shared" si="11"/>
        <v>13</v>
      </c>
    </row>
    <row r="180" spans="1:23" ht="15.75" thickBot="1" x14ac:dyDescent="0.3">
      <c r="A180" s="583" t="s">
        <v>39</v>
      </c>
      <c r="B180" s="217">
        <v>42562</v>
      </c>
      <c r="C180" s="603">
        <v>11</v>
      </c>
      <c r="D180" s="603" t="str">
        <f t="shared" si="9"/>
        <v>Trachsel, Jay11</v>
      </c>
      <c r="E180" s="603">
        <v>3</v>
      </c>
      <c r="F180" s="417">
        <v>5</v>
      </c>
      <c r="G180" s="417">
        <v>5</v>
      </c>
      <c r="H180" s="417">
        <v>4</v>
      </c>
      <c r="I180" s="417">
        <v>5</v>
      </c>
      <c r="J180" s="417">
        <v>5</v>
      </c>
      <c r="K180" s="417">
        <v>6</v>
      </c>
      <c r="L180" s="417">
        <v>3</v>
      </c>
      <c r="M180" s="417">
        <v>4</v>
      </c>
      <c r="N180" s="417">
        <v>6</v>
      </c>
      <c r="O180" s="603">
        <f t="shared" si="10"/>
        <v>43</v>
      </c>
      <c r="P180" s="418">
        <f t="shared" si="8"/>
        <v>43</v>
      </c>
      <c r="Q180" s="506">
        <v>2</v>
      </c>
      <c r="R180" s="160">
        <v>2</v>
      </c>
      <c r="S180" s="160">
        <v>2</v>
      </c>
      <c r="T180" s="160"/>
      <c r="U180" s="160"/>
      <c r="V180" s="161"/>
      <c r="W180" s="595">
        <f t="shared" si="11"/>
        <v>0</v>
      </c>
    </row>
    <row r="181" spans="1:23" ht="15" x14ac:dyDescent="0.25">
      <c r="A181" s="430" t="s">
        <v>38</v>
      </c>
      <c r="B181" s="581">
        <v>42569</v>
      </c>
      <c r="C181" s="607">
        <v>12</v>
      </c>
      <c r="D181" s="607" t="str">
        <f t="shared" si="9"/>
        <v>Trachsel, Brian12</v>
      </c>
      <c r="E181" s="607">
        <v>-1</v>
      </c>
      <c r="F181" s="582">
        <v>6</v>
      </c>
      <c r="G181" s="582">
        <v>6</v>
      </c>
      <c r="H181" s="582">
        <v>4</v>
      </c>
      <c r="I181" s="582">
        <v>10</v>
      </c>
      <c r="J181" s="582">
        <v>5</v>
      </c>
      <c r="K181" s="582">
        <v>6</v>
      </c>
      <c r="L181" s="582">
        <v>4</v>
      </c>
      <c r="M181" s="582">
        <v>4</v>
      </c>
      <c r="N181" s="582">
        <v>5</v>
      </c>
      <c r="O181" s="607">
        <f t="shared" si="10"/>
        <v>50</v>
      </c>
      <c r="P181" s="425">
        <f t="shared" si="8"/>
        <v>48</v>
      </c>
      <c r="Q181" s="507">
        <v>2</v>
      </c>
      <c r="R181" s="426">
        <v>2</v>
      </c>
      <c r="S181" s="426">
        <v>2</v>
      </c>
      <c r="T181" s="426"/>
      <c r="U181" s="426"/>
      <c r="V181" s="427"/>
      <c r="W181" s="595">
        <f t="shared" si="11"/>
        <v>0</v>
      </c>
    </row>
    <row r="182" spans="1:23" ht="15" x14ac:dyDescent="0.25">
      <c r="A182" s="409" t="s">
        <v>130</v>
      </c>
      <c r="B182" s="216">
        <v>42569</v>
      </c>
      <c r="C182" s="605">
        <v>12</v>
      </c>
      <c r="D182" s="605" t="str">
        <f t="shared" si="9"/>
        <v>Angelosanto, Nick12</v>
      </c>
      <c r="E182" s="605">
        <v>0</v>
      </c>
      <c r="F182" s="276">
        <v>6</v>
      </c>
      <c r="G182" s="276">
        <v>5</v>
      </c>
      <c r="H182" s="276">
        <v>4</v>
      </c>
      <c r="I182" s="276">
        <v>5</v>
      </c>
      <c r="J182" s="276">
        <v>4</v>
      </c>
      <c r="K182" s="276">
        <v>5</v>
      </c>
      <c r="L182" s="276">
        <v>3</v>
      </c>
      <c r="M182" s="276">
        <v>5</v>
      </c>
      <c r="N182" s="276">
        <v>6</v>
      </c>
      <c r="O182" s="605">
        <f t="shared" si="10"/>
        <v>43</v>
      </c>
      <c r="P182" s="162">
        <f t="shared" si="8"/>
        <v>43</v>
      </c>
      <c r="Q182" s="262">
        <v>2</v>
      </c>
      <c r="R182" s="70">
        <v>2</v>
      </c>
      <c r="S182" s="70">
        <v>2</v>
      </c>
      <c r="T182" s="70"/>
      <c r="U182" s="70"/>
      <c r="V182" s="71"/>
      <c r="W182" s="595">
        <f t="shared" si="11"/>
        <v>0</v>
      </c>
    </row>
    <row r="183" spans="1:23" ht="15" x14ac:dyDescent="0.25">
      <c r="A183" s="409" t="s">
        <v>28</v>
      </c>
      <c r="B183" s="216">
        <v>42569</v>
      </c>
      <c r="C183" s="605">
        <v>12</v>
      </c>
      <c r="D183" s="605" t="str">
        <f t="shared" si="9"/>
        <v>Bliudzius, Romas12</v>
      </c>
      <c r="E183" s="605">
        <v>0</v>
      </c>
      <c r="F183" s="276">
        <v>8</v>
      </c>
      <c r="G183" s="276">
        <v>7</v>
      </c>
      <c r="H183" s="276">
        <v>8</v>
      </c>
      <c r="I183" s="276">
        <v>10</v>
      </c>
      <c r="J183" s="276">
        <v>6</v>
      </c>
      <c r="K183" s="276">
        <v>6</v>
      </c>
      <c r="L183" s="276">
        <v>6</v>
      </c>
      <c r="M183" s="276">
        <v>6</v>
      </c>
      <c r="N183" s="276">
        <v>7</v>
      </c>
      <c r="O183" s="605">
        <f t="shared" si="10"/>
        <v>64</v>
      </c>
      <c r="P183" s="162">
        <f t="shared" si="8"/>
        <v>60</v>
      </c>
      <c r="Q183" s="262"/>
      <c r="R183" s="70"/>
      <c r="S183" s="70"/>
      <c r="T183" s="70"/>
      <c r="U183" s="70"/>
      <c r="V183" s="71"/>
      <c r="W183" s="595">
        <f t="shared" si="11"/>
        <v>0</v>
      </c>
    </row>
    <row r="184" spans="1:23" ht="15" x14ac:dyDescent="0.25">
      <c r="A184" s="409" t="s">
        <v>57</v>
      </c>
      <c r="B184" s="216">
        <v>42569</v>
      </c>
      <c r="C184" s="605">
        <v>12</v>
      </c>
      <c r="D184" s="605" t="str">
        <f t="shared" si="9"/>
        <v>Hoffman, George12</v>
      </c>
      <c r="E184" s="605">
        <v>0</v>
      </c>
      <c r="F184" s="276">
        <v>5</v>
      </c>
      <c r="G184" s="276">
        <v>6</v>
      </c>
      <c r="H184" s="276">
        <v>4</v>
      </c>
      <c r="I184" s="276">
        <v>4</v>
      </c>
      <c r="J184" s="276">
        <v>4</v>
      </c>
      <c r="K184" s="276">
        <v>5</v>
      </c>
      <c r="L184" s="276">
        <v>4</v>
      </c>
      <c r="M184" s="276">
        <v>4</v>
      </c>
      <c r="N184" s="276">
        <v>5</v>
      </c>
      <c r="O184" s="605">
        <f t="shared" si="10"/>
        <v>41</v>
      </c>
      <c r="P184" s="162">
        <f t="shared" si="8"/>
        <v>41</v>
      </c>
      <c r="Q184" s="262"/>
      <c r="R184" s="70"/>
      <c r="S184" s="70"/>
      <c r="T184" s="70"/>
      <c r="U184" s="70"/>
      <c r="V184" s="71"/>
      <c r="W184" s="595">
        <f t="shared" si="11"/>
        <v>0</v>
      </c>
    </row>
    <row r="185" spans="1:23" ht="15" x14ac:dyDescent="0.25">
      <c r="A185" s="409" t="s">
        <v>30</v>
      </c>
      <c r="B185" s="216">
        <v>42569</v>
      </c>
      <c r="C185" s="605">
        <v>12</v>
      </c>
      <c r="D185" s="605" t="str">
        <f t="shared" si="9"/>
        <v>Cashman, Cal12</v>
      </c>
      <c r="E185" s="605">
        <v>1</v>
      </c>
      <c r="F185" s="276">
        <v>5</v>
      </c>
      <c r="G185" s="276">
        <v>5</v>
      </c>
      <c r="H185" s="276">
        <v>6</v>
      </c>
      <c r="I185" s="276">
        <v>7</v>
      </c>
      <c r="J185" s="276">
        <v>5</v>
      </c>
      <c r="K185" s="276">
        <v>6</v>
      </c>
      <c r="L185" s="276">
        <v>5</v>
      </c>
      <c r="M185" s="276">
        <v>7</v>
      </c>
      <c r="N185" s="276">
        <v>7</v>
      </c>
      <c r="O185" s="605">
        <f t="shared" si="10"/>
        <v>53</v>
      </c>
      <c r="P185" s="162">
        <f t="shared" si="8"/>
        <v>53</v>
      </c>
      <c r="Q185" s="262"/>
      <c r="R185" s="70"/>
      <c r="S185" s="70"/>
      <c r="T185" s="70"/>
      <c r="U185" s="70"/>
      <c r="V185" s="71"/>
      <c r="W185" s="595">
        <f t="shared" si="11"/>
        <v>0</v>
      </c>
    </row>
    <row r="186" spans="1:23" ht="15" x14ac:dyDescent="0.25">
      <c r="A186" s="409" t="s">
        <v>512</v>
      </c>
      <c r="B186" s="216">
        <v>42569</v>
      </c>
      <c r="C186" s="605">
        <v>12</v>
      </c>
      <c r="D186" s="605" t="str">
        <f t="shared" si="9"/>
        <v>Chilson, Jerry12</v>
      </c>
      <c r="E186" s="605">
        <v>1</v>
      </c>
      <c r="F186" s="276">
        <v>5</v>
      </c>
      <c r="G186" s="276">
        <v>5</v>
      </c>
      <c r="H186" s="276">
        <v>4</v>
      </c>
      <c r="I186" s="276">
        <v>5</v>
      </c>
      <c r="J186" s="276">
        <v>7</v>
      </c>
      <c r="K186" s="276">
        <v>5</v>
      </c>
      <c r="L186" s="276">
        <v>3</v>
      </c>
      <c r="M186" s="276">
        <v>4</v>
      </c>
      <c r="N186" s="276">
        <v>7</v>
      </c>
      <c r="O186" s="605">
        <f t="shared" si="10"/>
        <v>45</v>
      </c>
      <c r="P186" s="162">
        <f t="shared" si="8"/>
        <v>45</v>
      </c>
      <c r="Q186" s="262">
        <v>2</v>
      </c>
      <c r="R186" s="70">
        <v>2</v>
      </c>
      <c r="S186" s="70">
        <v>2</v>
      </c>
      <c r="T186" s="70"/>
      <c r="U186" s="70">
        <v>13</v>
      </c>
      <c r="V186" s="71"/>
      <c r="W186" s="595">
        <f t="shared" si="11"/>
        <v>13</v>
      </c>
    </row>
    <row r="187" spans="1:23" ht="15" x14ac:dyDescent="0.25">
      <c r="A187" s="409" t="s">
        <v>511</v>
      </c>
      <c r="B187" s="216">
        <v>42569</v>
      </c>
      <c r="C187" s="605">
        <v>12</v>
      </c>
      <c r="D187" s="605" t="str">
        <f t="shared" si="9"/>
        <v>Demick, Chris12</v>
      </c>
      <c r="E187" s="605">
        <v>1</v>
      </c>
      <c r="F187" s="276">
        <v>4</v>
      </c>
      <c r="G187" s="276">
        <v>5</v>
      </c>
      <c r="H187" s="276">
        <v>4</v>
      </c>
      <c r="I187" s="276">
        <v>6</v>
      </c>
      <c r="J187" s="276">
        <v>6</v>
      </c>
      <c r="K187" s="276">
        <v>5</v>
      </c>
      <c r="L187" s="276">
        <v>4</v>
      </c>
      <c r="M187" s="276">
        <v>4</v>
      </c>
      <c r="N187" s="276">
        <v>6</v>
      </c>
      <c r="O187" s="605">
        <f t="shared" si="10"/>
        <v>44</v>
      </c>
      <c r="P187" s="162">
        <f t="shared" si="8"/>
        <v>44</v>
      </c>
      <c r="Q187" s="262">
        <v>2</v>
      </c>
      <c r="R187" s="70">
        <v>2</v>
      </c>
      <c r="S187" s="70">
        <v>2</v>
      </c>
      <c r="T187" s="70"/>
      <c r="U187" s="70"/>
      <c r="V187" s="71"/>
      <c r="W187" s="595">
        <f t="shared" si="11"/>
        <v>0</v>
      </c>
    </row>
    <row r="188" spans="1:23" ht="15" x14ac:dyDescent="0.25">
      <c r="A188" s="409" t="s">
        <v>129</v>
      </c>
      <c r="B188" s="216">
        <v>42569</v>
      </c>
      <c r="C188" s="605">
        <v>12</v>
      </c>
      <c r="D188" s="605" t="str">
        <f t="shared" si="9"/>
        <v>Horst, Dale12</v>
      </c>
      <c r="E188" s="605">
        <v>1</v>
      </c>
      <c r="F188" s="276">
        <v>5</v>
      </c>
      <c r="G188" s="276">
        <v>3</v>
      </c>
      <c r="H188" s="276">
        <v>5</v>
      </c>
      <c r="I188" s="276">
        <v>7</v>
      </c>
      <c r="J188" s="276">
        <v>4</v>
      </c>
      <c r="K188" s="276">
        <v>5</v>
      </c>
      <c r="L188" s="276">
        <v>6</v>
      </c>
      <c r="M188" s="276">
        <v>8</v>
      </c>
      <c r="N188" s="276">
        <v>5</v>
      </c>
      <c r="O188" s="605">
        <f t="shared" si="10"/>
        <v>48</v>
      </c>
      <c r="P188" s="162">
        <f t="shared" si="8"/>
        <v>48</v>
      </c>
      <c r="Q188" s="262">
        <v>2</v>
      </c>
      <c r="R188" s="70">
        <v>2</v>
      </c>
      <c r="S188" s="70">
        <v>2</v>
      </c>
      <c r="T188" s="70">
        <v>13</v>
      </c>
      <c r="U188" s="70"/>
      <c r="V188" s="71"/>
      <c r="W188" s="595">
        <f t="shared" si="11"/>
        <v>13</v>
      </c>
    </row>
    <row r="189" spans="1:23" ht="15" x14ac:dyDescent="0.25">
      <c r="A189" s="409" t="s">
        <v>37</v>
      </c>
      <c r="B189" s="216">
        <v>42569</v>
      </c>
      <c r="C189" s="605">
        <v>12</v>
      </c>
      <c r="D189" s="605" t="str">
        <f t="shared" si="9"/>
        <v>Trachsel, Bill12</v>
      </c>
      <c r="E189" s="605">
        <v>2</v>
      </c>
      <c r="F189" s="276">
        <v>5</v>
      </c>
      <c r="G189" s="276">
        <v>4</v>
      </c>
      <c r="H189" s="276">
        <v>3</v>
      </c>
      <c r="I189" s="276">
        <v>6</v>
      </c>
      <c r="J189" s="276">
        <v>5</v>
      </c>
      <c r="K189" s="276">
        <v>4</v>
      </c>
      <c r="L189" s="276">
        <v>4</v>
      </c>
      <c r="M189" s="276">
        <v>4</v>
      </c>
      <c r="N189" s="276">
        <v>6</v>
      </c>
      <c r="O189" s="605">
        <f t="shared" si="10"/>
        <v>41</v>
      </c>
      <c r="P189" s="162">
        <f t="shared" si="8"/>
        <v>41</v>
      </c>
      <c r="Q189" s="262">
        <v>2</v>
      </c>
      <c r="R189" s="70">
        <v>2</v>
      </c>
      <c r="S189" s="70">
        <v>2</v>
      </c>
      <c r="T189" s="70">
        <v>13</v>
      </c>
      <c r="U189" s="70"/>
      <c r="V189" s="71">
        <v>12</v>
      </c>
      <c r="W189" s="595">
        <f t="shared" si="11"/>
        <v>25</v>
      </c>
    </row>
    <row r="190" spans="1:23" ht="15" x14ac:dyDescent="0.25">
      <c r="A190" s="409" t="s">
        <v>40</v>
      </c>
      <c r="B190" s="216">
        <v>42569</v>
      </c>
      <c r="C190" s="605">
        <v>12</v>
      </c>
      <c r="D190" s="605" t="str">
        <f t="shared" si="9"/>
        <v>Trachsel, Mike12</v>
      </c>
      <c r="E190" s="605">
        <v>2</v>
      </c>
      <c r="F190" s="276">
        <v>4</v>
      </c>
      <c r="G190" s="276">
        <v>5</v>
      </c>
      <c r="H190" s="276">
        <v>4</v>
      </c>
      <c r="I190" s="276">
        <v>5</v>
      </c>
      <c r="J190" s="276">
        <v>3</v>
      </c>
      <c r="K190" s="276">
        <v>5</v>
      </c>
      <c r="L190" s="276">
        <v>4</v>
      </c>
      <c r="M190" s="276">
        <v>4</v>
      </c>
      <c r="N190" s="276">
        <v>7</v>
      </c>
      <c r="O190" s="605">
        <f t="shared" si="10"/>
        <v>41</v>
      </c>
      <c r="P190" s="162">
        <f t="shared" si="8"/>
        <v>41</v>
      </c>
      <c r="Q190" s="262">
        <v>2</v>
      </c>
      <c r="R190" s="70">
        <v>2</v>
      </c>
      <c r="S190" s="70">
        <v>2</v>
      </c>
      <c r="T190" s="70"/>
      <c r="U190" s="70"/>
      <c r="V190" s="71"/>
      <c r="W190" s="595">
        <f t="shared" si="11"/>
        <v>0</v>
      </c>
    </row>
    <row r="191" spans="1:23" ht="15" x14ac:dyDescent="0.25">
      <c r="A191" s="409" t="s">
        <v>507</v>
      </c>
      <c r="B191" s="216">
        <v>42569</v>
      </c>
      <c r="C191" s="605">
        <v>12</v>
      </c>
      <c r="D191" s="605" t="str">
        <f t="shared" si="9"/>
        <v>Lotter, Shawn12</v>
      </c>
      <c r="E191" s="605">
        <v>2</v>
      </c>
      <c r="F191" s="276">
        <v>5</v>
      </c>
      <c r="G191" s="276">
        <v>5</v>
      </c>
      <c r="H191" s="276">
        <v>5</v>
      </c>
      <c r="I191" s="276">
        <v>6</v>
      </c>
      <c r="J191" s="276">
        <v>5</v>
      </c>
      <c r="K191" s="276">
        <v>5</v>
      </c>
      <c r="L191" s="276">
        <v>5</v>
      </c>
      <c r="M191" s="276">
        <v>6</v>
      </c>
      <c r="N191" s="276">
        <v>7</v>
      </c>
      <c r="O191" s="605">
        <f t="shared" si="10"/>
        <v>49</v>
      </c>
      <c r="P191" s="162">
        <f t="shared" si="8"/>
        <v>49</v>
      </c>
      <c r="Q191" s="262">
        <v>2</v>
      </c>
      <c r="R191" s="70">
        <v>2</v>
      </c>
      <c r="S191" s="70">
        <v>2</v>
      </c>
      <c r="T191" s="70"/>
      <c r="U191" s="70"/>
      <c r="V191" s="71"/>
      <c r="W191" s="595">
        <f t="shared" si="11"/>
        <v>0</v>
      </c>
    </row>
    <row r="192" spans="1:23" ht="15" x14ac:dyDescent="0.25">
      <c r="A192" s="409" t="s">
        <v>506</v>
      </c>
      <c r="B192" s="216">
        <v>42569</v>
      </c>
      <c r="C192" s="605">
        <v>12</v>
      </c>
      <c r="D192" s="605" t="str">
        <f t="shared" si="9"/>
        <v>Whitefoot, Gerry12</v>
      </c>
      <c r="E192" s="605">
        <v>2</v>
      </c>
      <c r="F192" s="276">
        <v>5</v>
      </c>
      <c r="G192" s="276">
        <v>5</v>
      </c>
      <c r="H192" s="276">
        <v>4</v>
      </c>
      <c r="I192" s="276">
        <v>6</v>
      </c>
      <c r="J192" s="276">
        <v>6</v>
      </c>
      <c r="K192" s="276">
        <v>6</v>
      </c>
      <c r="L192" s="276">
        <v>4</v>
      </c>
      <c r="M192" s="276">
        <v>5</v>
      </c>
      <c r="N192" s="276">
        <v>6</v>
      </c>
      <c r="O192" s="605">
        <f t="shared" si="10"/>
        <v>47</v>
      </c>
      <c r="P192" s="162">
        <f t="shared" si="8"/>
        <v>47</v>
      </c>
      <c r="Q192" s="262">
        <v>2</v>
      </c>
      <c r="R192" s="70">
        <v>2</v>
      </c>
      <c r="S192" s="70">
        <v>2</v>
      </c>
      <c r="T192" s="70"/>
      <c r="U192" s="70"/>
      <c r="V192" s="71">
        <v>14</v>
      </c>
      <c r="W192" s="595">
        <f t="shared" si="11"/>
        <v>14</v>
      </c>
    </row>
    <row r="193" spans="1:23" ht="15" x14ac:dyDescent="0.25">
      <c r="A193" s="409" t="s">
        <v>41</v>
      </c>
      <c r="B193" s="216">
        <v>42569</v>
      </c>
      <c r="C193" s="605">
        <v>12</v>
      </c>
      <c r="D193" s="605" t="str">
        <f t="shared" si="9"/>
        <v>Trachsel, Steve12</v>
      </c>
      <c r="E193" s="605">
        <v>3</v>
      </c>
      <c r="F193" s="276">
        <v>6</v>
      </c>
      <c r="G193" s="276">
        <v>5</v>
      </c>
      <c r="H193" s="276">
        <v>4</v>
      </c>
      <c r="I193" s="276">
        <v>7</v>
      </c>
      <c r="J193" s="276">
        <v>6</v>
      </c>
      <c r="K193" s="276">
        <v>7</v>
      </c>
      <c r="L193" s="276">
        <v>5</v>
      </c>
      <c r="M193" s="276">
        <v>7</v>
      </c>
      <c r="N193" s="276">
        <v>6</v>
      </c>
      <c r="O193" s="605">
        <f t="shared" si="10"/>
        <v>53</v>
      </c>
      <c r="P193" s="162">
        <f t="shared" si="8"/>
        <v>53</v>
      </c>
      <c r="Q193" s="262">
        <v>2</v>
      </c>
      <c r="R193" s="70">
        <v>2</v>
      </c>
      <c r="S193" s="70">
        <v>2</v>
      </c>
      <c r="T193" s="70"/>
      <c r="U193" s="70"/>
      <c r="V193" s="71"/>
      <c r="W193" s="595">
        <f t="shared" si="11"/>
        <v>0</v>
      </c>
    </row>
    <row r="194" spans="1:23" ht="15" x14ac:dyDescent="0.25">
      <c r="A194" s="409" t="s">
        <v>34</v>
      </c>
      <c r="B194" s="216">
        <v>42569</v>
      </c>
      <c r="C194" s="605">
        <v>12</v>
      </c>
      <c r="D194" s="605" t="str">
        <f t="shared" si="9"/>
        <v>Lewandowski, Mike12</v>
      </c>
      <c r="E194" s="605">
        <v>3</v>
      </c>
      <c r="F194" s="276">
        <v>7</v>
      </c>
      <c r="G194" s="276">
        <v>5</v>
      </c>
      <c r="H194" s="276">
        <v>5</v>
      </c>
      <c r="I194" s="276">
        <v>7</v>
      </c>
      <c r="J194" s="276">
        <v>5</v>
      </c>
      <c r="K194" s="276">
        <v>9</v>
      </c>
      <c r="L194" s="276">
        <v>4</v>
      </c>
      <c r="M194" s="276">
        <v>7</v>
      </c>
      <c r="N194" s="276">
        <v>6</v>
      </c>
      <c r="O194" s="605">
        <f t="shared" si="10"/>
        <v>55</v>
      </c>
      <c r="P194" s="162">
        <f t="shared" ref="P194:P257" si="12">IF(F194&gt;$F$274*2,$F$274*2,F194) + IF(G194&gt;$G$274*2,$G$274*2,G194) + IF(H194&gt;$H$274*2,$H$274*2,H194) + IF(I194&gt;$I$274*2,$I$274*2,I194) + IF(J194&gt;$J$274*2,$J$274*2,J194) + IF(K194&gt;$K$274*2,$K$274*2,K194) + IF(L194&gt;$L$274*2,$L$274*2,L194) + IF(M194&gt;$M$274*2,$M$274*2,M194) + IF(N194&gt;$N$274*2,$N$274*2,N194)</f>
        <v>54</v>
      </c>
      <c r="Q194" s="262">
        <v>2</v>
      </c>
      <c r="R194" s="70">
        <v>2</v>
      </c>
      <c r="S194" s="70">
        <v>2</v>
      </c>
      <c r="T194" s="70"/>
      <c r="U194" s="70"/>
      <c r="V194" s="71"/>
      <c r="W194" s="595">
        <f t="shared" si="11"/>
        <v>0</v>
      </c>
    </row>
    <row r="195" spans="1:23" ht="15" x14ac:dyDescent="0.25">
      <c r="A195" s="409" t="s">
        <v>29</v>
      </c>
      <c r="B195" s="216">
        <v>42569</v>
      </c>
      <c r="C195" s="605">
        <v>12</v>
      </c>
      <c r="D195" s="605" t="str">
        <f t="shared" ref="D195:D258" si="13">A195&amp;C195</f>
        <v>Burke, David12</v>
      </c>
      <c r="E195" s="605">
        <v>3</v>
      </c>
      <c r="F195" s="276">
        <v>5</v>
      </c>
      <c r="G195" s="276">
        <v>6</v>
      </c>
      <c r="H195" s="276">
        <v>3</v>
      </c>
      <c r="I195" s="276">
        <v>5</v>
      </c>
      <c r="J195" s="276">
        <v>3</v>
      </c>
      <c r="K195" s="276">
        <v>6</v>
      </c>
      <c r="L195" s="276">
        <v>5</v>
      </c>
      <c r="M195" s="276">
        <v>8</v>
      </c>
      <c r="N195" s="276">
        <v>6</v>
      </c>
      <c r="O195" s="605">
        <f t="shared" si="10"/>
        <v>47</v>
      </c>
      <c r="P195" s="162">
        <f t="shared" si="12"/>
        <v>47</v>
      </c>
      <c r="Q195" s="262">
        <v>2</v>
      </c>
      <c r="R195" s="70">
        <v>2</v>
      </c>
      <c r="S195" s="70">
        <v>2</v>
      </c>
      <c r="T195" s="70"/>
      <c r="U195" s="70"/>
      <c r="V195" s="71"/>
      <c r="W195" s="595">
        <f t="shared" ref="W195:W274" si="14">SUM(T195:V195)</f>
        <v>0</v>
      </c>
    </row>
    <row r="196" spans="1:23" ht="15.75" thickBot="1" x14ac:dyDescent="0.3">
      <c r="A196" s="583" t="s">
        <v>39</v>
      </c>
      <c r="B196" s="217">
        <v>42569</v>
      </c>
      <c r="C196" s="603">
        <v>12</v>
      </c>
      <c r="D196" s="603" t="str">
        <f t="shared" si="13"/>
        <v>Trachsel, Jay12</v>
      </c>
      <c r="E196" s="603">
        <v>3</v>
      </c>
      <c r="F196" s="417">
        <v>5</v>
      </c>
      <c r="G196" s="417">
        <v>4</v>
      </c>
      <c r="H196" s="417">
        <v>3</v>
      </c>
      <c r="I196" s="417">
        <v>6</v>
      </c>
      <c r="J196" s="417">
        <v>4</v>
      </c>
      <c r="K196" s="417">
        <v>7</v>
      </c>
      <c r="L196" s="417">
        <v>5</v>
      </c>
      <c r="M196" s="417">
        <v>5</v>
      </c>
      <c r="N196" s="417">
        <v>6</v>
      </c>
      <c r="O196" s="603">
        <f t="shared" si="10"/>
        <v>45</v>
      </c>
      <c r="P196" s="418">
        <f t="shared" si="12"/>
        <v>45</v>
      </c>
      <c r="Q196" s="506">
        <v>2</v>
      </c>
      <c r="R196" s="160">
        <v>2</v>
      </c>
      <c r="S196" s="160">
        <v>2</v>
      </c>
      <c r="T196" s="160"/>
      <c r="U196" s="160"/>
      <c r="V196" s="161"/>
      <c r="W196" s="595">
        <f t="shared" si="14"/>
        <v>0</v>
      </c>
    </row>
    <row r="197" spans="1:23" ht="15" x14ac:dyDescent="0.25">
      <c r="A197" s="430" t="s">
        <v>37</v>
      </c>
      <c r="B197" s="581">
        <v>42576</v>
      </c>
      <c r="C197" s="607">
        <v>13</v>
      </c>
      <c r="D197" s="607" t="str">
        <f t="shared" si="13"/>
        <v>Trachsel, Bill13</v>
      </c>
      <c r="E197" s="607">
        <v>-1</v>
      </c>
      <c r="F197" s="582">
        <v>3</v>
      </c>
      <c r="G197" s="582">
        <v>5</v>
      </c>
      <c r="H197" s="582">
        <v>4</v>
      </c>
      <c r="I197" s="582">
        <v>5</v>
      </c>
      <c r="J197" s="582">
        <v>5</v>
      </c>
      <c r="K197" s="582">
        <v>4</v>
      </c>
      <c r="L197" s="582">
        <v>4</v>
      </c>
      <c r="M197" s="582">
        <v>4</v>
      </c>
      <c r="N197" s="582">
        <v>6</v>
      </c>
      <c r="O197" s="607">
        <f t="shared" ref="O197:O269" si="15">SUM(F197:N197)</f>
        <v>40</v>
      </c>
      <c r="P197" s="425">
        <f t="shared" si="12"/>
        <v>40</v>
      </c>
      <c r="Q197" s="507"/>
      <c r="R197" s="426"/>
      <c r="S197" s="426"/>
      <c r="T197" s="426"/>
      <c r="U197" s="426"/>
      <c r="V197" s="427"/>
      <c r="W197" s="595">
        <f t="shared" si="14"/>
        <v>0</v>
      </c>
    </row>
    <row r="198" spans="1:23" ht="15" x14ac:dyDescent="0.25">
      <c r="A198" s="409" t="s">
        <v>130</v>
      </c>
      <c r="B198" s="216">
        <v>42576</v>
      </c>
      <c r="C198" s="605">
        <v>13</v>
      </c>
      <c r="D198" s="605" t="str">
        <f t="shared" si="13"/>
        <v>Angelosanto, Nick13</v>
      </c>
      <c r="E198" s="605">
        <v>0</v>
      </c>
      <c r="F198" s="276">
        <v>5</v>
      </c>
      <c r="G198" s="276">
        <v>4</v>
      </c>
      <c r="H198" s="276">
        <v>4</v>
      </c>
      <c r="I198" s="276">
        <v>5</v>
      </c>
      <c r="J198" s="276">
        <v>4</v>
      </c>
      <c r="K198" s="276">
        <v>5</v>
      </c>
      <c r="L198" s="276">
        <v>5</v>
      </c>
      <c r="M198" s="276">
        <v>6</v>
      </c>
      <c r="N198" s="276">
        <v>6</v>
      </c>
      <c r="O198" s="605">
        <f t="shared" si="15"/>
        <v>44</v>
      </c>
      <c r="P198" s="162">
        <f t="shared" si="12"/>
        <v>44</v>
      </c>
      <c r="Q198" s="262">
        <v>2</v>
      </c>
      <c r="R198" s="70">
        <v>2</v>
      </c>
      <c r="S198" s="70">
        <v>2</v>
      </c>
      <c r="T198" s="70"/>
      <c r="U198" s="70">
        <v>26</v>
      </c>
      <c r="V198" s="71"/>
      <c r="W198" s="595">
        <f t="shared" si="14"/>
        <v>26</v>
      </c>
    </row>
    <row r="199" spans="1:23" ht="15" x14ac:dyDescent="0.25">
      <c r="A199" s="409" t="s">
        <v>57</v>
      </c>
      <c r="B199" s="216">
        <v>42576</v>
      </c>
      <c r="C199" s="605">
        <v>13</v>
      </c>
      <c r="D199" s="605" t="str">
        <f t="shared" si="13"/>
        <v>Hoffman, George13</v>
      </c>
      <c r="E199" s="605">
        <v>0</v>
      </c>
      <c r="F199" s="276">
        <v>4</v>
      </c>
      <c r="G199" s="276">
        <v>4</v>
      </c>
      <c r="H199" s="276">
        <v>3</v>
      </c>
      <c r="I199" s="276">
        <v>5</v>
      </c>
      <c r="J199" s="276">
        <v>4</v>
      </c>
      <c r="K199" s="276">
        <v>5</v>
      </c>
      <c r="L199" s="276">
        <v>3</v>
      </c>
      <c r="M199" s="276">
        <v>4</v>
      </c>
      <c r="N199" s="276">
        <v>5</v>
      </c>
      <c r="O199" s="605">
        <f t="shared" si="15"/>
        <v>37</v>
      </c>
      <c r="P199" s="162">
        <f t="shared" si="12"/>
        <v>37</v>
      </c>
      <c r="Q199" s="262"/>
      <c r="R199" s="70"/>
      <c r="S199" s="70"/>
      <c r="T199" s="70"/>
      <c r="U199" s="70"/>
      <c r="V199" s="71"/>
      <c r="W199" s="595">
        <f t="shared" si="14"/>
        <v>0</v>
      </c>
    </row>
    <row r="200" spans="1:23" ht="15" x14ac:dyDescent="0.25">
      <c r="A200" s="409" t="s">
        <v>38</v>
      </c>
      <c r="B200" s="216">
        <v>42576</v>
      </c>
      <c r="C200" s="605">
        <v>13</v>
      </c>
      <c r="D200" s="605" t="str">
        <f t="shared" si="13"/>
        <v>Trachsel, Brian13</v>
      </c>
      <c r="E200" s="605">
        <v>0</v>
      </c>
      <c r="F200" s="276">
        <v>5</v>
      </c>
      <c r="G200" s="276">
        <v>6</v>
      </c>
      <c r="H200" s="276">
        <v>5</v>
      </c>
      <c r="I200" s="276">
        <v>7</v>
      </c>
      <c r="J200" s="276">
        <v>5</v>
      </c>
      <c r="K200" s="276">
        <v>5</v>
      </c>
      <c r="L200" s="276">
        <v>5</v>
      </c>
      <c r="M200" s="276">
        <v>7</v>
      </c>
      <c r="N200" s="276">
        <v>7</v>
      </c>
      <c r="O200" s="605">
        <f t="shared" si="15"/>
        <v>52</v>
      </c>
      <c r="P200" s="162">
        <f t="shared" si="12"/>
        <v>52</v>
      </c>
      <c r="Q200" s="262">
        <v>2</v>
      </c>
      <c r="R200" s="70">
        <v>2</v>
      </c>
      <c r="S200" s="70">
        <v>2</v>
      </c>
      <c r="T200" s="70"/>
      <c r="U200" s="70"/>
      <c r="V200" s="71"/>
      <c r="W200" s="595">
        <f t="shared" si="14"/>
        <v>0</v>
      </c>
    </row>
    <row r="201" spans="1:23" ht="15" x14ac:dyDescent="0.25">
      <c r="A201" s="409" t="s">
        <v>30</v>
      </c>
      <c r="B201" s="216">
        <v>42576</v>
      </c>
      <c r="C201" s="605">
        <v>13</v>
      </c>
      <c r="D201" s="605" t="str">
        <f t="shared" si="13"/>
        <v>Cashman, Cal13</v>
      </c>
      <c r="E201" s="605">
        <v>1</v>
      </c>
      <c r="F201" s="276">
        <v>6</v>
      </c>
      <c r="G201" s="276">
        <v>5</v>
      </c>
      <c r="H201" s="276">
        <v>3</v>
      </c>
      <c r="I201" s="276">
        <v>6</v>
      </c>
      <c r="J201" s="276">
        <v>7</v>
      </c>
      <c r="K201" s="276">
        <v>6</v>
      </c>
      <c r="L201" s="276">
        <v>3</v>
      </c>
      <c r="M201" s="276">
        <v>6</v>
      </c>
      <c r="N201" s="276">
        <v>7</v>
      </c>
      <c r="O201" s="605">
        <f t="shared" si="15"/>
        <v>49</v>
      </c>
      <c r="P201" s="162">
        <f t="shared" si="12"/>
        <v>49</v>
      </c>
      <c r="Q201" s="262"/>
      <c r="R201" s="70"/>
      <c r="S201" s="70"/>
      <c r="T201" s="70"/>
      <c r="U201" s="70"/>
      <c r="V201" s="71"/>
      <c r="W201" s="595">
        <f t="shared" si="14"/>
        <v>0</v>
      </c>
    </row>
    <row r="202" spans="1:23" ht="15" x14ac:dyDescent="0.25">
      <c r="A202" s="409" t="s">
        <v>506</v>
      </c>
      <c r="B202" s="216">
        <v>42576</v>
      </c>
      <c r="C202" s="605">
        <v>13</v>
      </c>
      <c r="D202" s="605" t="str">
        <f t="shared" si="13"/>
        <v>Whitefoot, Gerry13</v>
      </c>
      <c r="E202" s="605">
        <v>1</v>
      </c>
      <c r="F202" s="276">
        <v>6</v>
      </c>
      <c r="G202" s="276">
        <v>6</v>
      </c>
      <c r="H202" s="276">
        <v>3</v>
      </c>
      <c r="I202" s="276">
        <v>8</v>
      </c>
      <c r="J202" s="276">
        <v>5</v>
      </c>
      <c r="K202" s="276">
        <v>5</v>
      </c>
      <c r="L202" s="276">
        <v>5</v>
      </c>
      <c r="M202" s="276">
        <v>5</v>
      </c>
      <c r="N202" s="276">
        <v>7</v>
      </c>
      <c r="O202" s="605">
        <f t="shared" si="15"/>
        <v>50</v>
      </c>
      <c r="P202" s="162">
        <f t="shared" si="12"/>
        <v>50</v>
      </c>
      <c r="Q202" s="262">
        <v>2</v>
      </c>
      <c r="R202" s="70">
        <v>2</v>
      </c>
      <c r="S202" s="70">
        <v>2</v>
      </c>
      <c r="T202" s="70">
        <v>8</v>
      </c>
      <c r="U202" s="70"/>
      <c r="V202" s="71"/>
      <c r="W202" s="595">
        <f t="shared" si="14"/>
        <v>8</v>
      </c>
    </row>
    <row r="203" spans="1:23" ht="15" x14ac:dyDescent="0.25">
      <c r="A203" s="409" t="s">
        <v>131</v>
      </c>
      <c r="B203" s="216">
        <v>42576</v>
      </c>
      <c r="C203" s="605">
        <v>13</v>
      </c>
      <c r="D203" s="605" t="str">
        <f t="shared" si="13"/>
        <v>O'Hare, Nathan13</v>
      </c>
      <c r="E203" s="605">
        <v>1</v>
      </c>
      <c r="F203" s="276">
        <v>3</v>
      </c>
      <c r="G203" s="276">
        <v>5</v>
      </c>
      <c r="H203" s="276">
        <v>6</v>
      </c>
      <c r="I203" s="276">
        <v>4</v>
      </c>
      <c r="J203" s="276">
        <v>4</v>
      </c>
      <c r="K203" s="276">
        <v>4</v>
      </c>
      <c r="L203" s="276">
        <v>4</v>
      </c>
      <c r="M203" s="276">
        <v>5</v>
      </c>
      <c r="N203" s="276">
        <v>6</v>
      </c>
      <c r="O203" s="605">
        <f t="shared" si="15"/>
        <v>41</v>
      </c>
      <c r="P203" s="162">
        <f t="shared" si="12"/>
        <v>41</v>
      </c>
      <c r="Q203" s="262">
        <v>2</v>
      </c>
      <c r="R203" s="70">
        <v>2</v>
      </c>
      <c r="S203" s="70">
        <v>2</v>
      </c>
      <c r="T203" s="70"/>
      <c r="U203" s="70">
        <v>12</v>
      </c>
      <c r="V203" s="71">
        <v>10</v>
      </c>
      <c r="W203" s="595">
        <f t="shared" si="14"/>
        <v>22</v>
      </c>
    </row>
    <row r="204" spans="1:23" ht="15" x14ac:dyDescent="0.25">
      <c r="A204" s="409" t="s">
        <v>34</v>
      </c>
      <c r="B204" s="216">
        <v>42576</v>
      </c>
      <c r="C204" s="605">
        <v>13</v>
      </c>
      <c r="D204" s="605" t="str">
        <f t="shared" si="13"/>
        <v>Lewandowski, Mike13</v>
      </c>
      <c r="E204" s="605">
        <v>1</v>
      </c>
      <c r="F204" s="276">
        <v>6</v>
      </c>
      <c r="G204" s="276">
        <v>5</v>
      </c>
      <c r="H204" s="276">
        <v>6</v>
      </c>
      <c r="I204" s="276">
        <v>7</v>
      </c>
      <c r="J204" s="276">
        <v>5</v>
      </c>
      <c r="K204" s="276">
        <v>4</v>
      </c>
      <c r="L204" s="276">
        <v>4</v>
      </c>
      <c r="M204" s="276">
        <v>5</v>
      </c>
      <c r="N204" s="276">
        <v>5</v>
      </c>
      <c r="O204" s="605">
        <f t="shared" si="15"/>
        <v>47</v>
      </c>
      <c r="P204" s="162">
        <f t="shared" si="12"/>
        <v>47</v>
      </c>
      <c r="Q204" s="262">
        <v>2</v>
      </c>
      <c r="R204" s="70">
        <v>2</v>
      </c>
      <c r="S204" s="70">
        <v>2</v>
      </c>
      <c r="T204" s="70"/>
      <c r="U204" s="70"/>
      <c r="V204" s="71"/>
      <c r="W204" s="595">
        <f t="shared" si="14"/>
        <v>0</v>
      </c>
    </row>
    <row r="205" spans="1:23" ht="15" x14ac:dyDescent="0.25">
      <c r="A205" s="409" t="s">
        <v>39</v>
      </c>
      <c r="B205" s="216">
        <v>42576</v>
      </c>
      <c r="C205" s="605">
        <v>13</v>
      </c>
      <c r="D205" s="605" t="str">
        <f t="shared" si="13"/>
        <v>Trachsel, Jay13</v>
      </c>
      <c r="E205" s="605">
        <v>2</v>
      </c>
      <c r="F205" s="276">
        <v>3</v>
      </c>
      <c r="G205" s="276">
        <v>4</v>
      </c>
      <c r="H205" s="276">
        <v>5</v>
      </c>
      <c r="I205" s="276">
        <v>4</v>
      </c>
      <c r="J205" s="276">
        <v>3</v>
      </c>
      <c r="K205" s="276">
        <v>5</v>
      </c>
      <c r="L205" s="276">
        <v>3</v>
      </c>
      <c r="M205" s="276">
        <v>4</v>
      </c>
      <c r="N205" s="276">
        <v>4</v>
      </c>
      <c r="O205" s="605">
        <f t="shared" si="15"/>
        <v>35</v>
      </c>
      <c r="P205" s="162">
        <f t="shared" si="12"/>
        <v>35</v>
      </c>
      <c r="Q205" s="262">
        <v>2</v>
      </c>
      <c r="R205" s="70">
        <v>2</v>
      </c>
      <c r="S205" s="70">
        <v>2</v>
      </c>
      <c r="T205" s="70">
        <v>8</v>
      </c>
      <c r="U205" s="70"/>
      <c r="V205" s="71">
        <v>14</v>
      </c>
      <c r="W205" s="595">
        <f t="shared" si="14"/>
        <v>22</v>
      </c>
    </row>
    <row r="206" spans="1:23" ht="15" x14ac:dyDescent="0.25">
      <c r="A206" s="409" t="s">
        <v>129</v>
      </c>
      <c r="B206" s="216">
        <v>42576</v>
      </c>
      <c r="C206" s="605">
        <v>13</v>
      </c>
      <c r="D206" s="605" t="str">
        <f t="shared" si="13"/>
        <v>Horst, Dale13</v>
      </c>
      <c r="E206" s="605">
        <v>2</v>
      </c>
      <c r="F206" s="276">
        <v>5</v>
      </c>
      <c r="G206" s="276">
        <v>3</v>
      </c>
      <c r="H206" s="276">
        <v>5</v>
      </c>
      <c r="I206" s="276">
        <v>5</v>
      </c>
      <c r="J206" s="276">
        <v>4</v>
      </c>
      <c r="K206" s="276">
        <v>6</v>
      </c>
      <c r="L206" s="276">
        <v>5</v>
      </c>
      <c r="M206" s="276">
        <v>7</v>
      </c>
      <c r="N206" s="276">
        <v>6</v>
      </c>
      <c r="O206" s="605">
        <f t="shared" si="15"/>
        <v>46</v>
      </c>
      <c r="P206" s="162">
        <f t="shared" si="12"/>
        <v>46</v>
      </c>
      <c r="Q206" s="262">
        <v>2</v>
      </c>
      <c r="R206" s="70">
        <v>2</v>
      </c>
      <c r="S206" s="70">
        <v>2</v>
      </c>
      <c r="T206" s="70">
        <v>8</v>
      </c>
      <c r="U206" s="70"/>
      <c r="V206" s="71"/>
      <c r="W206" s="595">
        <f t="shared" si="14"/>
        <v>8</v>
      </c>
    </row>
    <row r="207" spans="1:23" ht="15" x14ac:dyDescent="0.25">
      <c r="A207" s="409" t="s">
        <v>511</v>
      </c>
      <c r="B207" s="216">
        <v>42576</v>
      </c>
      <c r="C207" s="605">
        <v>13</v>
      </c>
      <c r="D207" s="605" t="str">
        <f t="shared" si="13"/>
        <v>Demick, Chris13</v>
      </c>
      <c r="E207" s="605">
        <v>2</v>
      </c>
      <c r="F207" s="276">
        <v>7</v>
      </c>
      <c r="G207" s="276">
        <v>5</v>
      </c>
      <c r="H207" s="276">
        <v>5</v>
      </c>
      <c r="I207" s="276">
        <v>5</v>
      </c>
      <c r="J207" s="276">
        <v>5</v>
      </c>
      <c r="K207" s="276">
        <v>4</v>
      </c>
      <c r="L207" s="276">
        <v>6</v>
      </c>
      <c r="M207" s="276">
        <v>6</v>
      </c>
      <c r="N207" s="276">
        <v>5</v>
      </c>
      <c r="O207" s="605">
        <f t="shared" si="15"/>
        <v>48</v>
      </c>
      <c r="P207" s="162">
        <f t="shared" si="12"/>
        <v>48</v>
      </c>
      <c r="Q207" s="262">
        <v>2</v>
      </c>
      <c r="R207" s="70">
        <v>2</v>
      </c>
      <c r="S207" s="70">
        <v>2</v>
      </c>
      <c r="T207" s="70"/>
      <c r="U207" s="70"/>
      <c r="V207" s="71"/>
      <c r="W207" s="595">
        <f t="shared" si="14"/>
        <v>0</v>
      </c>
    </row>
    <row r="208" spans="1:23" ht="15" x14ac:dyDescent="0.25">
      <c r="A208" s="409" t="s">
        <v>41</v>
      </c>
      <c r="B208" s="216">
        <v>42576</v>
      </c>
      <c r="C208" s="605">
        <v>13</v>
      </c>
      <c r="D208" s="605" t="str">
        <f t="shared" si="13"/>
        <v>Trachsel, Steve13</v>
      </c>
      <c r="E208" s="605">
        <v>3</v>
      </c>
      <c r="F208" s="276">
        <v>5</v>
      </c>
      <c r="G208" s="276">
        <v>4</v>
      </c>
      <c r="H208" s="276">
        <v>6</v>
      </c>
      <c r="I208" s="276">
        <v>4</v>
      </c>
      <c r="J208" s="276">
        <v>3</v>
      </c>
      <c r="K208" s="276">
        <v>5</v>
      </c>
      <c r="L208" s="276">
        <v>6</v>
      </c>
      <c r="M208" s="276">
        <v>5</v>
      </c>
      <c r="N208" s="276">
        <v>4</v>
      </c>
      <c r="O208" s="605">
        <f t="shared" si="15"/>
        <v>42</v>
      </c>
      <c r="P208" s="162">
        <f t="shared" si="12"/>
        <v>42</v>
      </c>
      <c r="Q208" s="262">
        <v>2</v>
      </c>
      <c r="R208" s="70">
        <v>2</v>
      </c>
      <c r="S208" s="70">
        <v>2</v>
      </c>
      <c r="T208" s="70"/>
      <c r="U208" s="70"/>
      <c r="V208" s="71"/>
      <c r="W208" s="595">
        <f t="shared" si="14"/>
        <v>0</v>
      </c>
    </row>
    <row r="209" spans="1:23" ht="15" x14ac:dyDescent="0.25">
      <c r="A209" s="409" t="s">
        <v>40</v>
      </c>
      <c r="B209" s="216">
        <v>42576</v>
      </c>
      <c r="C209" s="605">
        <v>13</v>
      </c>
      <c r="D209" s="605" t="str">
        <f t="shared" si="13"/>
        <v>Trachsel, Mike13</v>
      </c>
      <c r="E209" s="605">
        <v>3</v>
      </c>
      <c r="F209" s="276">
        <v>4</v>
      </c>
      <c r="G209" s="276">
        <v>4</v>
      </c>
      <c r="H209" s="276">
        <v>4</v>
      </c>
      <c r="I209" s="276">
        <v>5</v>
      </c>
      <c r="J209" s="276">
        <v>7</v>
      </c>
      <c r="K209" s="276">
        <v>4</v>
      </c>
      <c r="L209" s="276">
        <v>4</v>
      </c>
      <c r="M209" s="276">
        <v>5</v>
      </c>
      <c r="N209" s="276">
        <v>8</v>
      </c>
      <c r="O209" s="605">
        <f t="shared" si="15"/>
        <v>45</v>
      </c>
      <c r="P209" s="162">
        <f t="shared" si="12"/>
        <v>45</v>
      </c>
      <c r="Q209" s="262">
        <v>2</v>
      </c>
      <c r="R209" s="70">
        <v>2</v>
      </c>
      <c r="S209" s="70">
        <v>2</v>
      </c>
      <c r="T209" s="70"/>
      <c r="U209" s="70"/>
      <c r="V209" s="71"/>
      <c r="W209" s="595">
        <f t="shared" si="14"/>
        <v>0</v>
      </c>
    </row>
    <row r="210" spans="1:23" ht="15" x14ac:dyDescent="0.25">
      <c r="A210" s="409" t="s">
        <v>507</v>
      </c>
      <c r="B210" s="216">
        <v>42576</v>
      </c>
      <c r="C210" s="605">
        <v>13</v>
      </c>
      <c r="D210" s="605" t="str">
        <f t="shared" si="13"/>
        <v>Lotter, Shawn13</v>
      </c>
      <c r="E210" s="605">
        <v>3</v>
      </c>
      <c r="F210" s="276">
        <v>6</v>
      </c>
      <c r="G210" s="276">
        <v>5</v>
      </c>
      <c r="H210" s="276">
        <v>4</v>
      </c>
      <c r="I210" s="276">
        <v>7</v>
      </c>
      <c r="J210" s="276">
        <v>4</v>
      </c>
      <c r="K210" s="276">
        <v>6</v>
      </c>
      <c r="L210" s="276">
        <v>4</v>
      </c>
      <c r="M210" s="276">
        <v>5</v>
      </c>
      <c r="N210" s="276">
        <v>6</v>
      </c>
      <c r="O210" s="605">
        <f t="shared" si="15"/>
        <v>47</v>
      </c>
      <c r="P210" s="162">
        <f t="shared" si="12"/>
        <v>47</v>
      </c>
      <c r="Q210" s="262">
        <v>2</v>
      </c>
      <c r="R210" s="70">
        <v>2</v>
      </c>
      <c r="S210" s="70">
        <v>2</v>
      </c>
      <c r="T210" s="70"/>
      <c r="U210" s="70"/>
      <c r="V210" s="71"/>
      <c r="W210" s="595">
        <f t="shared" si="14"/>
        <v>0</v>
      </c>
    </row>
    <row r="211" spans="1:23" ht="15.75" thickBot="1" x14ac:dyDescent="0.3">
      <c r="A211" s="583" t="s">
        <v>29</v>
      </c>
      <c r="B211" s="217">
        <v>42576</v>
      </c>
      <c r="C211" s="603">
        <v>13</v>
      </c>
      <c r="D211" s="603" t="str">
        <f t="shared" si="13"/>
        <v>Burke, David13</v>
      </c>
      <c r="E211" s="603">
        <v>3</v>
      </c>
      <c r="F211" s="417">
        <v>4</v>
      </c>
      <c r="G211" s="417">
        <v>7</v>
      </c>
      <c r="H211" s="417">
        <v>5</v>
      </c>
      <c r="I211" s="417">
        <v>5</v>
      </c>
      <c r="J211" s="417">
        <v>4</v>
      </c>
      <c r="K211" s="417">
        <v>4</v>
      </c>
      <c r="L211" s="417">
        <v>3</v>
      </c>
      <c r="M211" s="417">
        <v>5</v>
      </c>
      <c r="N211" s="417">
        <v>5</v>
      </c>
      <c r="O211" s="603">
        <f t="shared" si="15"/>
        <v>42</v>
      </c>
      <c r="P211" s="418">
        <f t="shared" si="12"/>
        <v>42</v>
      </c>
      <c r="Q211" s="506">
        <v>2</v>
      </c>
      <c r="R211" s="160">
        <v>2</v>
      </c>
      <c r="S211" s="160">
        <v>2</v>
      </c>
      <c r="T211" s="160"/>
      <c r="U211" s="160"/>
      <c r="V211" s="161"/>
      <c r="W211" s="595">
        <f t="shared" si="14"/>
        <v>0</v>
      </c>
    </row>
    <row r="212" spans="1:23" ht="15" x14ac:dyDescent="0.25">
      <c r="A212" s="430" t="s">
        <v>130</v>
      </c>
      <c r="B212" s="581">
        <v>42583</v>
      </c>
      <c r="C212" s="607">
        <v>14</v>
      </c>
      <c r="D212" s="607" t="str">
        <f t="shared" si="13"/>
        <v>Angelosanto, Nick14</v>
      </c>
      <c r="E212" s="607">
        <v>0</v>
      </c>
      <c r="F212" s="582">
        <v>6</v>
      </c>
      <c r="G212" s="582">
        <v>5</v>
      </c>
      <c r="H212" s="582">
        <v>4</v>
      </c>
      <c r="I212" s="582">
        <v>5</v>
      </c>
      <c r="J212" s="582">
        <v>4</v>
      </c>
      <c r="K212" s="582">
        <v>5</v>
      </c>
      <c r="L212" s="582">
        <v>3</v>
      </c>
      <c r="M212" s="582">
        <v>5</v>
      </c>
      <c r="N212" s="582">
        <v>6</v>
      </c>
      <c r="O212" s="607">
        <f t="shared" si="15"/>
        <v>43</v>
      </c>
      <c r="P212" s="425">
        <f t="shared" si="12"/>
        <v>43</v>
      </c>
      <c r="Q212" s="507">
        <v>2</v>
      </c>
      <c r="R212" s="507">
        <v>2</v>
      </c>
      <c r="S212" s="507">
        <v>2</v>
      </c>
      <c r="T212" s="426"/>
      <c r="U212" s="426"/>
      <c r="V212" s="427"/>
      <c r="W212" s="595">
        <f t="shared" ref="W212:W227" si="16">SUM(T212:V212)</f>
        <v>0</v>
      </c>
    </row>
    <row r="213" spans="1:23" ht="15" x14ac:dyDescent="0.25">
      <c r="A213" s="409" t="s">
        <v>57</v>
      </c>
      <c r="B213" s="218">
        <v>42583</v>
      </c>
      <c r="C213" s="12">
        <v>14</v>
      </c>
      <c r="D213" s="605" t="str">
        <f t="shared" si="13"/>
        <v>Hoffman, George14</v>
      </c>
      <c r="E213" s="605">
        <v>0</v>
      </c>
      <c r="F213" s="276">
        <v>5</v>
      </c>
      <c r="G213" s="276">
        <v>5</v>
      </c>
      <c r="H213" s="276">
        <v>4</v>
      </c>
      <c r="I213" s="276">
        <v>5</v>
      </c>
      <c r="J213" s="276">
        <v>8</v>
      </c>
      <c r="K213" s="276">
        <v>4</v>
      </c>
      <c r="L213" s="276">
        <v>3</v>
      </c>
      <c r="M213" s="276">
        <v>5</v>
      </c>
      <c r="N213" s="276">
        <v>5</v>
      </c>
      <c r="O213" s="605">
        <f t="shared" si="15"/>
        <v>44</v>
      </c>
      <c r="P213" s="162">
        <f t="shared" si="12"/>
        <v>44</v>
      </c>
      <c r="Q213" s="262">
        <v>2</v>
      </c>
      <c r="R213" s="262">
        <v>2</v>
      </c>
      <c r="S213" s="262">
        <v>2</v>
      </c>
      <c r="T213" s="70"/>
      <c r="U213" s="70"/>
      <c r="V213" s="71"/>
      <c r="W213" s="595">
        <f t="shared" si="16"/>
        <v>0</v>
      </c>
    </row>
    <row r="214" spans="1:23" ht="15" x14ac:dyDescent="0.25">
      <c r="A214" s="409" t="s">
        <v>38</v>
      </c>
      <c r="B214" s="218">
        <v>42583</v>
      </c>
      <c r="C214" s="12">
        <v>14</v>
      </c>
      <c r="D214" s="605" t="str">
        <f t="shared" si="13"/>
        <v>Trachsel, Brian14</v>
      </c>
      <c r="E214" s="605">
        <v>0</v>
      </c>
      <c r="F214" s="276">
        <v>6</v>
      </c>
      <c r="G214" s="276">
        <v>6</v>
      </c>
      <c r="H214" s="276">
        <v>4</v>
      </c>
      <c r="I214" s="276">
        <v>6</v>
      </c>
      <c r="J214" s="276">
        <v>7</v>
      </c>
      <c r="K214" s="276">
        <v>6</v>
      </c>
      <c r="L214" s="276">
        <v>4</v>
      </c>
      <c r="M214" s="276">
        <v>7</v>
      </c>
      <c r="N214" s="276">
        <v>6</v>
      </c>
      <c r="O214" s="605">
        <f t="shared" si="15"/>
        <v>52</v>
      </c>
      <c r="P214" s="162">
        <f t="shared" si="12"/>
        <v>52</v>
      </c>
      <c r="Q214" s="262">
        <v>2</v>
      </c>
      <c r="R214" s="262">
        <v>2</v>
      </c>
      <c r="S214" s="262">
        <v>2</v>
      </c>
      <c r="T214" s="70"/>
      <c r="U214" s="70"/>
      <c r="V214" s="71"/>
      <c r="W214" s="595">
        <f t="shared" si="16"/>
        <v>0</v>
      </c>
    </row>
    <row r="215" spans="1:23" ht="15" x14ac:dyDescent="0.25">
      <c r="A215" s="409" t="s">
        <v>35</v>
      </c>
      <c r="B215" s="218">
        <v>42583</v>
      </c>
      <c r="C215" s="12">
        <v>14</v>
      </c>
      <c r="D215" s="605" t="str">
        <f t="shared" si="13"/>
        <v>Schaefer, Jack14</v>
      </c>
      <c r="E215" s="605">
        <v>0</v>
      </c>
      <c r="F215" s="276">
        <v>5</v>
      </c>
      <c r="G215" s="276">
        <v>4</v>
      </c>
      <c r="H215" s="276">
        <v>3</v>
      </c>
      <c r="I215" s="276">
        <v>5</v>
      </c>
      <c r="J215" s="276">
        <v>4</v>
      </c>
      <c r="K215" s="276">
        <v>5</v>
      </c>
      <c r="L215" s="276">
        <v>5</v>
      </c>
      <c r="M215" s="276">
        <v>7</v>
      </c>
      <c r="N215" s="276">
        <v>6</v>
      </c>
      <c r="O215" s="605">
        <f t="shared" si="15"/>
        <v>44</v>
      </c>
      <c r="P215" s="162">
        <f t="shared" si="12"/>
        <v>44</v>
      </c>
      <c r="Q215" s="262">
        <v>2</v>
      </c>
      <c r="R215" s="262">
        <v>2</v>
      </c>
      <c r="S215" s="262">
        <v>2</v>
      </c>
      <c r="T215" s="70"/>
      <c r="U215" s="70"/>
      <c r="V215" s="71"/>
      <c r="W215" s="595">
        <f t="shared" si="16"/>
        <v>0</v>
      </c>
    </row>
    <row r="216" spans="1:23" ht="15" x14ac:dyDescent="0.25">
      <c r="A216" s="409" t="s">
        <v>129</v>
      </c>
      <c r="B216" s="218">
        <v>42583</v>
      </c>
      <c r="C216" s="12">
        <v>14</v>
      </c>
      <c r="D216" s="605" t="str">
        <f t="shared" si="13"/>
        <v>Horst, Dale14</v>
      </c>
      <c r="E216" s="605">
        <v>1</v>
      </c>
      <c r="F216" s="276">
        <v>4</v>
      </c>
      <c r="G216" s="276">
        <v>5</v>
      </c>
      <c r="H216" s="276">
        <v>5</v>
      </c>
      <c r="I216" s="276">
        <v>5</v>
      </c>
      <c r="J216" s="276">
        <v>5</v>
      </c>
      <c r="K216" s="276">
        <v>5</v>
      </c>
      <c r="L216" s="276">
        <v>5</v>
      </c>
      <c r="M216" s="276">
        <v>5</v>
      </c>
      <c r="N216" s="276">
        <v>5</v>
      </c>
      <c r="O216" s="605">
        <f t="shared" si="15"/>
        <v>44</v>
      </c>
      <c r="P216" s="162">
        <f t="shared" si="12"/>
        <v>44</v>
      </c>
      <c r="Q216" s="262">
        <v>2</v>
      </c>
      <c r="R216" s="262">
        <v>2</v>
      </c>
      <c r="S216" s="262">
        <v>2</v>
      </c>
      <c r="T216" s="70"/>
      <c r="U216" s="70"/>
      <c r="V216" s="71">
        <v>16</v>
      </c>
      <c r="W216" s="595">
        <f t="shared" si="16"/>
        <v>16</v>
      </c>
    </row>
    <row r="217" spans="1:23" ht="15" x14ac:dyDescent="0.25">
      <c r="A217" s="409" t="s">
        <v>511</v>
      </c>
      <c r="B217" s="218">
        <v>42583</v>
      </c>
      <c r="C217" s="12">
        <v>14</v>
      </c>
      <c r="D217" s="605" t="str">
        <f t="shared" si="13"/>
        <v>Demick, Chris14</v>
      </c>
      <c r="E217" s="605">
        <v>1</v>
      </c>
      <c r="F217" s="276">
        <v>5</v>
      </c>
      <c r="G217" s="276">
        <v>5</v>
      </c>
      <c r="H217" s="276">
        <v>5</v>
      </c>
      <c r="I217" s="276">
        <v>5</v>
      </c>
      <c r="J217" s="276">
        <v>5</v>
      </c>
      <c r="K217" s="276">
        <v>5</v>
      </c>
      <c r="L217" s="276">
        <v>4</v>
      </c>
      <c r="M217" s="276">
        <v>6</v>
      </c>
      <c r="N217" s="276">
        <v>7</v>
      </c>
      <c r="O217" s="605">
        <f t="shared" si="15"/>
        <v>47</v>
      </c>
      <c r="P217" s="162">
        <f t="shared" si="12"/>
        <v>47</v>
      </c>
      <c r="Q217" s="262">
        <v>2</v>
      </c>
      <c r="R217" s="262">
        <v>2</v>
      </c>
      <c r="S217" s="262">
        <v>2</v>
      </c>
      <c r="T217" s="70"/>
      <c r="U217" s="70"/>
      <c r="V217" s="71"/>
      <c r="W217" s="595">
        <f t="shared" si="16"/>
        <v>0</v>
      </c>
    </row>
    <row r="218" spans="1:23" ht="15" x14ac:dyDescent="0.25">
      <c r="A218" s="409" t="s">
        <v>34</v>
      </c>
      <c r="B218" s="218">
        <v>42583</v>
      </c>
      <c r="C218" s="12">
        <v>14</v>
      </c>
      <c r="D218" s="605" t="str">
        <f t="shared" si="13"/>
        <v>Lewandowski, Mike14</v>
      </c>
      <c r="E218" s="605">
        <v>1</v>
      </c>
      <c r="F218" s="276">
        <v>6</v>
      </c>
      <c r="G218" s="276">
        <v>5</v>
      </c>
      <c r="H218" s="276">
        <v>4</v>
      </c>
      <c r="I218" s="276">
        <v>6</v>
      </c>
      <c r="J218" s="276">
        <v>6</v>
      </c>
      <c r="K218" s="276">
        <v>6</v>
      </c>
      <c r="L218" s="276">
        <v>5</v>
      </c>
      <c r="M218" s="276">
        <v>4</v>
      </c>
      <c r="N218" s="276">
        <v>6</v>
      </c>
      <c r="O218" s="605">
        <f t="shared" si="15"/>
        <v>48</v>
      </c>
      <c r="P218" s="162">
        <f t="shared" si="12"/>
        <v>48</v>
      </c>
      <c r="Q218" s="262">
        <v>2</v>
      </c>
      <c r="R218" s="262">
        <v>2</v>
      </c>
      <c r="S218" s="262">
        <v>2</v>
      </c>
      <c r="T218" s="70"/>
      <c r="U218" s="70"/>
      <c r="V218" s="71"/>
      <c r="W218" s="595">
        <f t="shared" si="16"/>
        <v>0</v>
      </c>
    </row>
    <row r="219" spans="1:23" ht="15" x14ac:dyDescent="0.25">
      <c r="A219" s="409" t="s">
        <v>131</v>
      </c>
      <c r="B219" s="218">
        <v>42583</v>
      </c>
      <c r="C219" s="12">
        <v>14</v>
      </c>
      <c r="D219" s="605" t="str">
        <f t="shared" si="13"/>
        <v>O'Hare, Nathan14</v>
      </c>
      <c r="E219" s="605">
        <v>1</v>
      </c>
      <c r="F219" s="276">
        <v>5</v>
      </c>
      <c r="G219" s="276">
        <v>5</v>
      </c>
      <c r="H219" s="276">
        <v>3</v>
      </c>
      <c r="I219" s="276">
        <v>4</v>
      </c>
      <c r="J219" s="276">
        <v>4</v>
      </c>
      <c r="K219" s="276">
        <v>6</v>
      </c>
      <c r="L219" s="276">
        <v>5</v>
      </c>
      <c r="M219" s="276">
        <v>5</v>
      </c>
      <c r="N219" s="276">
        <v>6</v>
      </c>
      <c r="O219" s="605">
        <f t="shared" si="15"/>
        <v>43</v>
      </c>
      <c r="P219" s="162">
        <f t="shared" si="12"/>
        <v>43</v>
      </c>
      <c r="Q219" s="262">
        <v>2</v>
      </c>
      <c r="R219" s="262">
        <v>2</v>
      </c>
      <c r="S219" s="262">
        <v>2</v>
      </c>
      <c r="T219" s="70"/>
      <c r="U219" s="70"/>
      <c r="V219" s="71"/>
      <c r="W219" s="595">
        <f t="shared" si="16"/>
        <v>0</v>
      </c>
    </row>
    <row r="220" spans="1:23" ht="15" x14ac:dyDescent="0.25">
      <c r="A220" s="409" t="s">
        <v>507</v>
      </c>
      <c r="B220" s="218">
        <v>42583</v>
      </c>
      <c r="C220" s="12">
        <v>14</v>
      </c>
      <c r="D220" s="605" t="str">
        <f t="shared" si="13"/>
        <v>Lotter, Shawn14</v>
      </c>
      <c r="E220" s="605">
        <v>2</v>
      </c>
      <c r="F220" s="276">
        <v>7</v>
      </c>
      <c r="G220" s="276">
        <v>4</v>
      </c>
      <c r="H220" s="276">
        <v>4</v>
      </c>
      <c r="I220" s="276">
        <v>5</v>
      </c>
      <c r="J220" s="276">
        <v>9</v>
      </c>
      <c r="K220" s="276">
        <v>5</v>
      </c>
      <c r="L220" s="276">
        <v>5</v>
      </c>
      <c r="M220" s="276">
        <v>9</v>
      </c>
      <c r="N220" s="276">
        <v>6</v>
      </c>
      <c r="O220" s="605">
        <f t="shared" si="15"/>
        <v>54</v>
      </c>
      <c r="P220" s="162">
        <f t="shared" si="12"/>
        <v>52</v>
      </c>
      <c r="Q220" s="262">
        <v>2</v>
      </c>
      <c r="R220" s="262">
        <v>2</v>
      </c>
      <c r="S220" s="262">
        <v>2</v>
      </c>
      <c r="T220" s="70"/>
      <c r="U220" s="70"/>
      <c r="V220" s="71"/>
      <c r="W220" s="595">
        <f t="shared" si="16"/>
        <v>0</v>
      </c>
    </row>
    <row r="221" spans="1:23" ht="15" x14ac:dyDescent="0.25">
      <c r="A221" s="409" t="s">
        <v>41</v>
      </c>
      <c r="B221" s="218">
        <v>42583</v>
      </c>
      <c r="C221" s="12">
        <v>14</v>
      </c>
      <c r="D221" s="605" t="str">
        <f t="shared" si="13"/>
        <v>Trachsel, Steve14</v>
      </c>
      <c r="E221" s="605">
        <v>2</v>
      </c>
      <c r="F221" s="276">
        <v>3</v>
      </c>
      <c r="G221" s="276">
        <v>6</v>
      </c>
      <c r="H221" s="276">
        <v>4</v>
      </c>
      <c r="I221" s="276">
        <v>6</v>
      </c>
      <c r="J221" s="276">
        <v>6</v>
      </c>
      <c r="K221" s="276">
        <v>4</v>
      </c>
      <c r="L221" s="276">
        <v>4</v>
      </c>
      <c r="M221" s="276">
        <v>5</v>
      </c>
      <c r="N221" s="276">
        <v>6</v>
      </c>
      <c r="O221" s="605">
        <f t="shared" si="15"/>
        <v>44</v>
      </c>
      <c r="P221" s="162">
        <f t="shared" si="12"/>
        <v>44</v>
      </c>
      <c r="Q221" s="262">
        <v>2</v>
      </c>
      <c r="R221" s="262">
        <v>2</v>
      </c>
      <c r="S221" s="262">
        <v>2</v>
      </c>
      <c r="T221" s="70">
        <v>14</v>
      </c>
      <c r="U221" s="70"/>
      <c r="V221" s="71">
        <v>12</v>
      </c>
      <c r="W221" s="595">
        <f t="shared" si="16"/>
        <v>26</v>
      </c>
    </row>
    <row r="222" spans="1:23" ht="15" x14ac:dyDescent="0.25">
      <c r="A222" s="409" t="s">
        <v>512</v>
      </c>
      <c r="B222" s="218">
        <v>42583</v>
      </c>
      <c r="C222" s="12">
        <v>14</v>
      </c>
      <c r="D222" s="605" t="str">
        <f t="shared" si="13"/>
        <v>Chilson, Jerry14</v>
      </c>
      <c r="E222" s="605">
        <v>2</v>
      </c>
      <c r="F222" s="276">
        <v>5</v>
      </c>
      <c r="G222" s="276">
        <v>5</v>
      </c>
      <c r="H222" s="276">
        <v>5</v>
      </c>
      <c r="I222" s="276">
        <v>5</v>
      </c>
      <c r="J222" s="276">
        <v>5</v>
      </c>
      <c r="K222" s="276">
        <v>4</v>
      </c>
      <c r="L222" s="276">
        <v>4</v>
      </c>
      <c r="M222" s="276">
        <v>5</v>
      </c>
      <c r="N222" s="276">
        <v>7</v>
      </c>
      <c r="O222" s="605">
        <f t="shared" si="15"/>
        <v>45</v>
      </c>
      <c r="P222" s="162">
        <f t="shared" si="12"/>
        <v>45</v>
      </c>
      <c r="Q222" s="262">
        <v>2</v>
      </c>
      <c r="R222" s="262">
        <v>2</v>
      </c>
      <c r="S222" s="262">
        <v>2</v>
      </c>
      <c r="T222" s="70"/>
      <c r="U222" s="70"/>
      <c r="V222" s="71"/>
      <c r="W222" s="595">
        <f t="shared" si="16"/>
        <v>0</v>
      </c>
    </row>
    <row r="223" spans="1:23" ht="15" x14ac:dyDescent="0.25">
      <c r="A223" s="409" t="s">
        <v>37</v>
      </c>
      <c r="B223" s="218">
        <v>42583</v>
      </c>
      <c r="C223" s="12">
        <v>14</v>
      </c>
      <c r="D223" s="605" t="str">
        <f t="shared" si="13"/>
        <v>Trachsel, Bill14</v>
      </c>
      <c r="E223" s="605">
        <v>2</v>
      </c>
      <c r="F223" s="276">
        <v>5</v>
      </c>
      <c r="G223" s="276">
        <v>4</v>
      </c>
      <c r="H223" s="276">
        <v>4</v>
      </c>
      <c r="I223" s="276">
        <v>5</v>
      </c>
      <c r="J223" s="276">
        <v>5</v>
      </c>
      <c r="K223" s="276">
        <v>4</v>
      </c>
      <c r="L223" s="276">
        <v>4</v>
      </c>
      <c r="M223" s="276">
        <v>5</v>
      </c>
      <c r="N223" s="276">
        <v>5</v>
      </c>
      <c r="O223" s="605">
        <f t="shared" si="15"/>
        <v>41</v>
      </c>
      <c r="P223" s="162">
        <f t="shared" si="12"/>
        <v>41</v>
      </c>
      <c r="Q223" s="262">
        <v>2</v>
      </c>
      <c r="R223" s="262">
        <v>2</v>
      </c>
      <c r="S223" s="262">
        <v>2</v>
      </c>
      <c r="T223" s="70"/>
      <c r="U223" s="70"/>
      <c r="V223" s="71"/>
      <c r="W223" s="595">
        <f t="shared" si="16"/>
        <v>0</v>
      </c>
    </row>
    <row r="224" spans="1:23" ht="15" x14ac:dyDescent="0.25">
      <c r="A224" s="409" t="s">
        <v>29</v>
      </c>
      <c r="B224" s="218">
        <v>42583</v>
      </c>
      <c r="C224" s="12">
        <v>14</v>
      </c>
      <c r="D224" s="605" t="str">
        <f t="shared" si="13"/>
        <v>Burke, David14</v>
      </c>
      <c r="E224" s="605">
        <v>3</v>
      </c>
      <c r="F224" s="276">
        <v>6</v>
      </c>
      <c r="G224" s="276">
        <v>6</v>
      </c>
      <c r="H224" s="276">
        <v>4</v>
      </c>
      <c r="I224" s="276">
        <v>4</v>
      </c>
      <c r="J224" s="276">
        <v>8</v>
      </c>
      <c r="K224" s="276">
        <v>4</v>
      </c>
      <c r="L224" s="276">
        <v>4</v>
      </c>
      <c r="M224" s="276">
        <v>6</v>
      </c>
      <c r="N224" s="276">
        <v>5</v>
      </c>
      <c r="O224" s="605">
        <f t="shared" si="15"/>
        <v>47</v>
      </c>
      <c r="P224" s="162">
        <f t="shared" si="12"/>
        <v>47</v>
      </c>
      <c r="Q224" s="262">
        <v>2</v>
      </c>
      <c r="R224" s="262">
        <v>2</v>
      </c>
      <c r="S224" s="262">
        <v>2</v>
      </c>
      <c r="T224" s="70"/>
      <c r="U224" s="70"/>
      <c r="V224" s="71"/>
      <c r="W224" s="595">
        <f t="shared" si="16"/>
        <v>0</v>
      </c>
    </row>
    <row r="225" spans="1:23" ht="15" x14ac:dyDescent="0.25">
      <c r="A225" s="409" t="s">
        <v>40</v>
      </c>
      <c r="B225" s="218">
        <v>42583</v>
      </c>
      <c r="C225" s="12">
        <v>14</v>
      </c>
      <c r="D225" s="605" t="str">
        <f t="shared" si="13"/>
        <v>Trachsel, Mike14</v>
      </c>
      <c r="E225" s="605">
        <v>3</v>
      </c>
      <c r="F225" s="276">
        <v>5</v>
      </c>
      <c r="G225" s="276">
        <v>5</v>
      </c>
      <c r="H225" s="276">
        <v>4</v>
      </c>
      <c r="I225" s="276">
        <v>6</v>
      </c>
      <c r="J225" s="276">
        <v>4</v>
      </c>
      <c r="K225" s="276">
        <v>4</v>
      </c>
      <c r="L225" s="276">
        <v>3</v>
      </c>
      <c r="M225" s="276">
        <v>4</v>
      </c>
      <c r="N225" s="276">
        <v>5</v>
      </c>
      <c r="O225" s="605">
        <f t="shared" si="15"/>
        <v>40</v>
      </c>
      <c r="P225" s="162">
        <f t="shared" si="12"/>
        <v>40</v>
      </c>
      <c r="Q225" s="262">
        <v>2</v>
      </c>
      <c r="R225" s="262">
        <v>2</v>
      </c>
      <c r="S225" s="262">
        <v>2</v>
      </c>
      <c r="T225" s="70"/>
      <c r="U225" s="70">
        <v>14</v>
      </c>
      <c r="V225" s="71"/>
      <c r="W225" s="595">
        <f t="shared" si="16"/>
        <v>14</v>
      </c>
    </row>
    <row r="226" spans="1:23" ht="15.75" thickBot="1" x14ac:dyDescent="0.3">
      <c r="A226" s="596" t="s">
        <v>39</v>
      </c>
      <c r="B226" s="597">
        <v>42583</v>
      </c>
      <c r="C226" s="503">
        <v>14</v>
      </c>
      <c r="D226" s="603" t="str">
        <f t="shared" si="13"/>
        <v>Trachsel, Jay14</v>
      </c>
      <c r="E226" s="603">
        <v>3</v>
      </c>
      <c r="F226" s="417">
        <v>5</v>
      </c>
      <c r="G226" s="417">
        <v>6</v>
      </c>
      <c r="H226" s="417">
        <v>3</v>
      </c>
      <c r="I226" s="417">
        <v>6</v>
      </c>
      <c r="J226" s="417">
        <v>4</v>
      </c>
      <c r="K226" s="417">
        <v>3</v>
      </c>
      <c r="L226" s="417">
        <v>5</v>
      </c>
      <c r="M226" s="417">
        <v>5</v>
      </c>
      <c r="N226" s="417">
        <v>5</v>
      </c>
      <c r="O226" s="603">
        <f t="shared" si="15"/>
        <v>42</v>
      </c>
      <c r="P226" s="418">
        <f t="shared" si="12"/>
        <v>42</v>
      </c>
      <c r="Q226" s="160">
        <v>2</v>
      </c>
      <c r="R226" s="160">
        <v>2</v>
      </c>
      <c r="S226" s="160">
        <v>2</v>
      </c>
      <c r="T226" s="160">
        <v>14</v>
      </c>
      <c r="U226" s="160">
        <v>14</v>
      </c>
      <c r="V226" s="161"/>
      <c r="W226" s="595">
        <f t="shared" si="16"/>
        <v>28</v>
      </c>
    </row>
    <row r="227" spans="1:23" ht="15" x14ac:dyDescent="0.25">
      <c r="A227" s="430" t="s">
        <v>37</v>
      </c>
      <c r="B227" s="581">
        <v>42590</v>
      </c>
      <c r="C227" s="607">
        <v>15</v>
      </c>
      <c r="D227" s="607" t="str">
        <f t="shared" si="13"/>
        <v>Trachsel, Bill15</v>
      </c>
      <c r="E227" s="607">
        <v>1</v>
      </c>
      <c r="F227" s="582">
        <v>4</v>
      </c>
      <c r="G227" s="582">
        <v>5</v>
      </c>
      <c r="H227" s="582">
        <v>4</v>
      </c>
      <c r="I227" s="582">
        <v>5</v>
      </c>
      <c r="J227" s="582">
        <v>4</v>
      </c>
      <c r="K227" s="582">
        <v>4</v>
      </c>
      <c r="L227" s="582">
        <v>5</v>
      </c>
      <c r="M227" s="582">
        <v>4</v>
      </c>
      <c r="N227" s="582">
        <v>6</v>
      </c>
      <c r="O227" s="607">
        <f t="shared" si="15"/>
        <v>41</v>
      </c>
      <c r="P227" s="425">
        <f t="shared" si="12"/>
        <v>41</v>
      </c>
      <c r="Q227" s="507"/>
      <c r="R227" s="426"/>
      <c r="S227" s="426"/>
      <c r="T227" s="426"/>
      <c r="U227" s="426"/>
      <c r="V227" s="427"/>
      <c r="W227" s="595">
        <f t="shared" si="16"/>
        <v>0</v>
      </c>
    </row>
    <row r="228" spans="1:23" ht="15" x14ac:dyDescent="0.25">
      <c r="A228" s="409" t="s">
        <v>39</v>
      </c>
      <c r="B228" s="216">
        <v>42590</v>
      </c>
      <c r="C228" s="605">
        <v>15</v>
      </c>
      <c r="D228" s="605" t="str">
        <f t="shared" si="13"/>
        <v>Trachsel, Jay15</v>
      </c>
      <c r="E228" s="605">
        <v>1</v>
      </c>
      <c r="F228" s="276">
        <v>4</v>
      </c>
      <c r="G228" s="276">
        <v>8</v>
      </c>
      <c r="H228" s="276">
        <v>5</v>
      </c>
      <c r="I228" s="276">
        <v>5</v>
      </c>
      <c r="J228" s="276">
        <v>4</v>
      </c>
      <c r="K228" s="276">
        <v>5</v>
      </c>
      <c r="L228" s="276">
        <v>5</v>
      </c>
      <c r="M228" s="276">
        <v>8</v>
      </c>
      <c r="N228" s="276">
        <v>6</v>
      </c>
      <c r="O228" s="605">
        <f t="shared" si="15"/>
        <v>50</v>
      </c>
      <c r="P228" s="162">
        <f t="shared" si="12"/>
        <v>50</v>
      </c>
      <c r="Q228" s="262"/>
      <c r="R228" s="70"/>
      <c r="S228" s="70"/>
      <c r="T228" s="70"/>
      <c r="U228" s="70"/>
      <c r="V228" s="71"/>
      <c r="W228" s="595">
        <f t="shared" si="14"/>
        <v>0</v>
      </c>
    </row>
    <row r="229" spans="1:23" ht="15" x14ac:dyDescent="0.25">
      <c r="A229" s="409" t="s">
        <v>130</v>
      </c>
      <c r="B229" s="216">
        <v>42590</v>
      </c>
      <c r="C229" s="605">
        <v>15</v>
      </c>
      <c r="D229" s="605" t="str">
        <f t="shared" si="13"/>
        <v>Angelosanto, Nick15</v>
      </c>
      <c r="E229" s="605">
        <v>2</v>
      </c>
      <c r="F229" s="276">
        <v>4</v>
      </c>
      <c r="G229" s="276">
        <v>4</v>
      </c>
      <c r="H229" s="276">
        <v>4</v>
      </c>
      <c r="I229" s="276">
        <v>5</v>
      </c>
      <c r="J229" s="276">
        <v>5</v>
      </c>
      <c r="K229" s="276">
        <v>5</v>
      </c>
      <c r="L229" s="276">
        <v>4</v>
      </c>
      <c r="M229" s="276">
        <v>5</v>
      </c>
      <c r="N229" s="276">
        <v>6</v>
      </c>
      <c r="O229" s="605">
        <f t="shared" si="15"/>
        <v>42</v>
      </c>
      <c r="P229" s="162">
        <f t="shared" si="12"/>
        <v>42</v>
      </c>
      <c r="Q229" s="262"/>
      <c r="R229" s="70"/>
      <c r="S229" s="70"/>
      <c r="T229" s="70"/>
      <c r="U229" s="70"/>
      <c r="V229" s="71"/>
      <c r="W229" s="595">
        <f t="shared" si="14"/>
        <v>0</v>
      </c>
    </row>
    <row r="230" spans="1:23" ht="15" x14ac:dyDescent="0.25">
      <c r="A230" s="409" t="s">
        <v>38</v>
      </c>
      <c r="B230" s="216">
        <v>42590</v>
      </c>
      <c r="C230" s="605">
        <v>15</v>
      </c>
      <c r="D230" s="605" t="str">
        <f t="shared" si="13"/>
        <v>Trachsel, Brian15</v>
      </c>
      <c r="E230" s="605">
        <v>2</v>
      </c>
      <c r="F230" s="276">
        <v>8</v>
      </c>
      <c r="G230" s="276">
        <v>5</v>
      </c>
      <c r="H230" s="276">
        <v>3</v>
      </c>
      <c r="I230" s="276">
        <v>7</v>
      </c>
      <c r="J230" s="276">
        <v>5</v>
      </c>
      <c r="K230" s="276">
        <v>5</v>
      </c>
      <c r="L230" s="276">
        <v>4</v>
      </c>
      <c r="M230" s="276">
        <v>7</v>
      </c>
      <c r="N230" s="276">
        <v>6</v>
      </c>
      <c r="O230" s="605">
        <f t="shared" si="15"/>
        <v>50</v>
      </c>
      <c r="P230" s="162">
        <f t="shared" si="12"/>
        <v>50</v>
      </c>
      <c r="Q230" s="262"/>
      <c r="R230" s="70"/>
      <c r="S230" s="70"/>
      <c r="T230" s="70"/>
      <c r="U230" s="70"/>
      <c r="V230" s="71"/>
      <c r="W230" s="595">
        <f t="shared" si="14"/>
        <v>0</v>
      </c>
    </row>
    <row r="231" spans="1:23" ht="15" x14ac:dyDescent="0.25">
      <c r="A231" s="409" t="s">
        <v>57</v>
      </c>
      <c r="B231" s="216">
        <v>42590</v>
      </c>
      <c r="C231" s="605">
        <v>15</v>
      </c>
      <c r="D231" s="605" t="str">
        <f t="shared" si="13"/>
        <v>Hoffman, George15</v>
      </c>
      <c r="E231" s="605">
        <v>2</v>
      </c>
      <c r="F231" s="276">
        <v>6</v>
      </c>
      <c r="G231" s="276">
        <v>4</v>
      </c>
      <c r="H231" s="276">
        <v>5</v>
      </c>
      <c r="I231" s="276">
        <v>4</v>
      </c>
      <c r="J231" s="276">
        <v>5</v>
      </c>
      <c r="K231" s="276">
        <v>5</v>
      </c>
      <c r="L231" s="276">
        <v>3</v>
      </c>
      <c r="M231" s="276">
        <v>5</v>
      </c>
      <c r="N231" s="276">
        <v>5</v>
      </c>
      <c r="O231" s="605">
        <f t="shared" si="15"/>
        <v>42</v>
      </c>
      <c r="P231" s="162">
        <f t="shared" si="12"/>
        <v>42</v>
      </c>
      <c r="Q231" s="262"/>
      <c r="R231" s="70"/>
      <c r="S231" s="70"/>
      <c r="T231" s="70"/>
      <c r="U231" s="70"/>
      <c r="V231" s="71"/>
      <c r="W231" s="595">
        <f t="shared" si="14"/>
        <v>0</v>
      </c>
    </row>
    <row r="232" spans="1:23" ht="15" x14ac:dyDescent="0.25">
      <c r="A232" s="409" t="s">
        <v>129</v>
      </c>
      <c r="B232" s="216">
        <v>42590</v>
      </c>
      <c r="C232" s="605">
        <v>15</v>
      </c>
      <c r="D232" s="605" t="str">
        <f t="shared" si="13"/>
        <v>Horst, Dale15</v>
      </c>
      <c r="E232" s="605">
        <v>3</v>
      </c>
      <c r="F232" s="276">
        <v>3</v>
      </c>
      <c r="G232" s="276">
        <v>4</v>
      </c>
      <c r="H232" s="276">
        <v>6</v>
      </c>
      <c r="I232" s="276">
        <v>7</v>
      </c>
      <c r="J232" s="276">
        <v>4</v>
      </c>
      <c r="K232" s="276">
        <v>6</v>
      </c>
      <c r="L232" s="276">
        <v>3</v>
      </c>
      <c r="M232" s="276">
        <v>4</v>
      </c>
      <c r="N232" s="276">
        <v>6</v>
      </c>
      <c r="O232" s="605">
        <f t="shared" si="15"/>
        <v>43</v>
      </c>
      <c r="P232" s="162">
        <f t="shared" si="12"/>
        <v>43</v>
      </c>
      <c r="Q232" s="262"/>
      <c r="R232" s="70"/>
      <c r="S232" s="70"/>
      <c r="T232" s="70"/>
      <c r="U232" s="70"/>
      <c r="V232" s="71"/>
      <c r="W232" s="595">
        <f t="shared" si="14"/>
        <v>0</v>
      </c>
    </row>
    <row r="233" spans="1:23" ht="15" x14ac:dyDescent="0.25">
      <c r="A233" s="409" t="s">
        <v>29</v>
      </c>
      <c r="B233" s="216">
        <v>42590</v>
      </c>
      <c r="C233" s="605">
        <v>15</v>
      </c>
      <c r="D233" s="605" t="str">
        <f t="shared" si="13"/>
        <v>Burke, David15</v>
      </c>
      <c r="E233" s="605">
        <v>3</v>
      </c>
      <c r="F233" s="276">
        <v>5</v>
      </c>
      <c r="G233" s="276">
        <v>5</v>
      </c>
      <c r="H233" s="276">
        <v>4</v>
      </c>
      <c r="I233" s="276">
        <v>5</v>
      </c>
      <c r="J233" s="276">
        <v>4</v>
      </c>
      <c r="K233" s="276">
        <v>5</v>
      </c>
      <c r="L233" s="276">
        <v>4</v>
      </c>
      <c r="M233" s="276">
        <v>5</v>
      </c>
      <c r="N233" s="276">
        <v>5</v>
      </c>
      <c r="O233" s="605">
        <f t="shared" si="15"/>
        <v>42</v>
      </c>
      <c r="P233" s="162">
        <f t="shared" si="12"/>
        <v>42</v>
      </c>
      <c r="Q233" s="262"/>
      <c r="R233" s="70"/>
      <c r="S233" s="70"/>
      <c r="T233" s="70"/>
      <c r="U233" s="70"/>
      <c r="V233" s="71"/>
      <c r="W233" s="595">
        <f t="shared" si="14"/>
        <v>0</v>
      </c>
    </row>
    <row r="234" spans="1:23" ht="15" x14ac:dyDescent="0.25">
      <c r="A234" s="409" t="s">
        <v>507</v>
      </c>
      <c r="B234" s="216">
        <v>42590</v>
      </c>
      <c r="C234" s="605">
        <v>15</v>
      </c>
      <c r="D234" s="605" t="str">
        <f t="shared" si="13"/>
        <v>Lotter, Shawn15</v>
      </c>
      <c r="E234" s="605">
        <v>3</v>
      </c>
      <c r="F234" s="276">
        <v>7</v>
      </c>
      <c r="G234" s="276">
        <v>5</v>
      </c>
      <c r="H234" s="276">
        <v>5</v>
      </c>
      <c r="I234" s="276">
        <v>5</v>
      </c>
      <c r="J234" s="276">
        <v>6</v>
      </c>
      <c r="K234" s="276">
        <v>5</v>
      </c>
      <c r="L234" s="276">
        <v>3</v>
      </c>
      <c r="M234" s="276">
        <v>9</v>
      </c>
      <c r="N234" s="276">
        <v>6</v>
      </c>
      <c r="O234" s="605">
        <f t="shared" si="15"/>
        <v>51</v>
      </c>
      <c r="P234" s="162">
        <f t="shared" si="12"/>
        <v>50</v>
      </c>
      <c r="Q234" s="262"/>
      <c r="R234" s="70"/>
      <c r="S234" s="70"/>
      <c r="T234" s="70"/>
      <c r="U234" s="70"/>
      <c r="V234" s="71"/>
      <c r="W234" s="595">
        <f t="shared" si="14"/>
        <v>0</v>
      </c>
    </row>
    <row r="235" spans="1:23" ht="15" x14ac:dyDescent="0.25">
      <c r="A235" s="409" t="s">
        <v>40</v>
      </c>
      <c r="B235" s="216">
        <v>42590</v>
      </c>
      <c r="C235" s="605">
        <v>15</v>
      </c>
      <c r="D235" s="605" t="str">
        <f t="shared" si="13"/>
        <v>Trachsel, Mike15</v>
      </c>
      <c r="E235" s="605">
        <v>4</v>
      </c>
      <c r="F235" s="276">
        <v>6</v>
      </c>
      <c r="G235" s="276">
        <v>4</v>
      </c>
      <c r="H235" s="276">
        <v>3</v>
      </c>
      <c r="I235" s="276">
        <v>4</v>
      </c>
      <c r="J235" s="276">
        <v>4</v>
      </c>
      <c r="K235" s="276">
        <v>5</v>
      </c>
      <c r="L235" s="276">
        <v>4</v>
      </c>
      <c r="M235" s="276">
        <v>5</v>
      </c>
      <c r="N235" s="276">
        <v>5</v>
      </c>
      <c r="O235" s="605">
        <f t="shared" si="15"/>
        <v>40</v>
      </c>
      <c r="P235" s="162">
        <f t="shared" si="12"/>
        <v>40</v>
      </c>
      <c r="Q235" s="262"/>
      <c r="R235" s="70"/>
      <c r="S235" s="70"/>
      <c r="T235" s="70"/>
      <c r="U235" s="70"/>
      <c r="V235" s="71"/>
      <c r="W235" s="595">
        <f t="shared" si="14"/>
        <v>0</v>
      </c>
    </row>
    <row r="236" spans="1:23" ht="15" x14ac:dyDescent="0.25">
      <c r="A236" s="409" t="s">
        <v>41</v>
      </c>
      <c r="B236" s="216">
        <v>42590</v>
      </c>
      <c r="C236" s="605">
        <v>15</v>
      </c>
      <c r="D236" s="605" t="str">
        <f t="shared" si="13"/>
        <v>Trachsel, Steve15</v>
      </c>
      <c r="E236" s="605">
        <v>4</v>
      </c>
      <c r="F236" s="276">
        <v>5</v>
      </c>
      <c r="G236" s="276">
        <v>5</v>
      </c>
      <c r="H236" s="276">
        <v>4</v>
      </c>
      <c r="I236" s="276">
        <v>6</v>
      </c>
      <c r="J236" s="276">
        <v>5</v>
      </c>
      <c r="K236" s="276">
        <v>4</v>
      </c>
      <c r="L236" s="276">
        <v>6</v>
      </c>
      <c r="M236" s="276">
        <v>6</v>
      </c>
      <c r="N236" s="276">
        <v>6</v>
      </c>
      <c r="O236" s="605">
        <f t="shared" si="15"/>
        <v>47</v>
      </c>
      <c r="P236" s="162">
        <f t="shared" si="12"/>
        <v>47</v>
      </c>
      <c r="Q236" s="262"/>
      <c r="R236" s="70"/>
      <c r="S236" s="70"/>
      <c r="T236" s="70"/>
      <c r="U236" s="70"/>
      <c r="V236" s="71"/>
      <c r="W236" s="595">
        <f t="shared" si="14"/>
        <v>0</v>
      </c>
    </row>
    <row r="237" spans="1:23" ht="15" x14ac:dyDescent="0.25">
      <c r="A237" s="409" t="s">
        <v>131</v>
      </c>
      <c r="B237" s="216">
        <v>42590</v>
      </c>
      <c r="C237" s="605">
        <v>15</v>
      </c>
      <c r="D237" s="605" t="str">
        <f t="shared" si="13"/>
        <v>O'Hare, Nathan15</v>
      </c>
      <c r="E237" s="605">
        <v>5</v>
      </c>
      <c r="F237" s="276">
        <v>6</v>
      </c>
      <c r="G237" s="276">
        <v>7</v>
      </c>
      <c r="H237" s="276">
        <v>6</v>
      </c>
      <c r="I237" s="276">
        <v>5</v>
      </c>
      <c r="J237" s="276">
        <v>5</v>
      </c>
      <c r="K237" s="276">
        <v>5</v>
      </c>
      <c r="L237" s="276">
        <v>3</v>
      </c>
      <c r="M237" s="276">
        <v>5</v>
      </c>
      <c r="N237" s="276">
        <v>5</v>
      </c>
      <c r="O237" s="605">
        <f t="shared" si="15"/>
        <v>47</v>
      </c>
      <c r="P237" s="162">
        <f t="shared" si="12"/>
        <v>47</v>
      </c>
      <c r="Q237" s="262"/>
      <c r="R237" s="70"/>
      <c r="S237" s="70"/>
      <c r="T237" s="70"/>
      <c r="U237" s="70"/>
      <c r="V237" s="71"/>
      <c r="W237" s="595">
        <f t="shared" si="14"/>
        <v>0</v>
      </c>
    </row>
    <row r="238" spans="1:23" ht="15.75" thickBot="1" x14ac:dyDescent="0.3">
      <c r="A238" s="583" t="s">
        <v>34</v>
      </c>
      <c r="B238" s="217">
        <v>42590</v>
      </c>
      <c r="C238" s="603">
        <v>15</v>
      </c>
      <c r="D238" s="603" t="str">
        <f t="shared" si="13"/>
        <v>Lewandowski, Mike15</v>
      </c>
      <c r="E238" s="603">
        <v>5</v>
      </c>
      <c r="F238" s="417">
        <v>5</v>
      </c>
      <c r="G238" s="417">
        <v>6</v>
      </c>
      <c r="H238" s="417">
        <v>4</v>
      </c>
      <c r="I238" s="417">
        <v>5</v>
      </c>
      <c r="J238" s="417">
        <v>5</v>
      </c>
      <c r="K238" s="417">
        <v>6</v>
      </c>
      <c r="L238" s="417">
        <v>4</v>
      </c>
      <c r="M238" s="417">
        <v>5</v>
      </c>
      <c r="N238" s="417">
        <v>5</v>
      </c>
      <c r="O238" s="603">
        <f t="shared" si="15"/>
        <v>45</v>
      </c>
      <c r="P238" s="418">
        <f t="shared" si="12"/>
        <v>45</v>
      </c>
      <c r="Q238" s="506"/>
      <c r="R238" s="160"/>
      <c r="S238" s="160"/>
      <c r="T238" s="160"/>
      <c r="U238" s="160"/>
      <c r="V238" s="161"/>
      <c r="W238" s="595">
        <f t="shared" si="14"/>
        <v>0</v>
      </c>
    </row>
    <row r="239" spans="1:23" ht="15" x14ac:dyDescent="0.25">
      <c r="A239" s="342" t="s">
        <v>130</v>
      </c>
      <c r="B239" s="218">
        <v>42597</v>
      </c>
      <c r="C239" s="12">
        <v>16</v>
      </c>
      <c r="D239" s="12" t="str">
        <f t="shared" si="13"/>
        <v>Angelosanto, Nick16</v>
      </c>
      <c r="E239" s="12">
        <v>0</v>
      </c>
      <c r="F239" s="275">
        <v>4</v>
      </c>
      <c r="G239" s="275">
        <v>4</v>
      </c>
      <c r="H239" s="275">
        <v>5</v>
      </c>
      <c r="I239" s="275">
        <v>5</v>
      </c>
      <c r="J239" s="275">
        <v>5</v>
      </c>
      <c r="K239" s="275">
        <v>4</v>
      </c>
      <c r="L239" s="275">
        <v>4</v>
      </c>
      <c r="M239" s="275">
        <v>5</v>
      </c>
      <c r="N239" s="275">
        <v>5</v>
      </c>
      <c r="O239" s="12">
        <f t="shared" si="15"/>
        <v>41</v>
      </c>
      <c r="P239" s="163">
        <f t="shared" si="12"/>
        <v>41</v>
      </c>
      <c r="Q239" s="343">
        <v>2</v>
      </c>
      <c r="R239" s="158">
        <v>2</v>
      </c>
      <c r="S239" s="158">
        <v>2</v>
      </c>
      <c r="T239" s="158"/>
      <c r="U239" s="158"/>
      <c r="V239" s="159"/>
      <c r="W239" s="595">
        <f t="shared" si="14"/>
        <v>0</v>
      </c>
    </row>
    <row r="240" spans="1:23" ht="15" x14ac:dyDescent="0.25">
      <c r="A240" s="270" t="s">
        <v>38</v>
      </c>
      <c r="B240" s="216">
        <v>42597</v>
      </c>
      <c r="C240" s="605">
        <v>16</v>
      </c>
      <c r="D240" s="605" t="str">
        <f t="shared" si="13"/>
        <v>Trachsel, Brian16</v>
      </c>
      <c r="E240" s="605">
        <v>0</v>
      </c>
      <c r="F240" s="276">
        <v>4</v>
      </c>
      <c r="G240" s="276">
        <v>5</v>
      </c>
      <c r="H240" s="276">
        <v>4</v>
      </c>
      <c r="I240" s="276">
        <v>6</v>
      </c>
      <c r="J240" s="276">
        <v>5</v>
      </c>
      <c r="K240" s="276">
        <v>5</v>
      </c>
      <c r="L240" s="276">
        <v>4</v>
      </c>
      <c r="M240" s="276">
        <v>6</v>
      </c>
      <c r="N240" s="276">
        <v>6</v>
      </c>
      <c r="O240" s="605">
        <f t="shared" si="15"/>
        <v>45</v>
      </c>
      <c r="P240" s="162">
        <f t="shared" si="12"/>
        <v>45</v>
      </c>
      <c r="Q240" s="343"/>
      <c r="R240" s="158"/>
      <c r="S240" s="158"/>
      <c r="T240" s="70"/>
      <c r="U240" s="70"/>
      <c r="V240" s="71"/>
      <c r="W240" s="595">
        <f t="shared" si="14"/>
        <v>0</v>
      </c>
    </row>
    <row r="241" spans="1:23" ht="15" x14ac:dyDescent="0.25">
      <c r="A241" s="270" t="s">
        <v>35</v>
      </c>
      <c r="B241" s="216">
        <v>42597</v>
      </c>
      <c r="C241" s="605">
        <v>16</v>
      </c>
      <c r="D241" s="605" t="str">
        <f t="shared" si="13"/>
        <v>Schaefer, Jack16</v>
      </c>
      <c r="E241" s="605">
        <v>0</v>
      </c>
      <c r="F241" s="276">
        <v>6</v>
      </c>
      <c r="G241" s="276">
        <v>5</v>
      </c>
      <c r="H241" s="276">
        <v>4</v>
      </c>
      <c r="I241" s="276">
        <v>6</v>
      </c>
      <c r="J241" s="276">
        <v>8</v>
      </c>
      <c r="K241" s="276">
        <v>7</v>
      </c>
      <c r="L241" s="276">
        <v>4</v>
      </c>
      <c r="M241" s="276">
        <v>6</v>
      </c>
      <c r="N241" s="276">
        <v>7</v>
      </c>
      <c r="O241" s="605">
        <f t="shared" si="15"/>
        <v>53</v>
      </c>
      <c r="P241" s="162">
        <f t="shared" si="12"/>
        <v>53</v>
      </c>
      <c r="Q241" s="262"/>
      <c r="R241" s="70"/>
      <c r="S241" s="70"/>
      <c r="T241" s="70"/>
      <c r="U241" s="70"/>
      <c r="V241" s="71"/>
      <c r="W241" s="595">
        <f t="shared" si="14"/>
        <v>0</v>
      </c>
    </row>
    <row r="242" spans="1:23" ht="15" x14ac:dyDescent="0.25">
      <c r="A242" s="270" t="s">
        <v>57</v>
      </c>
      <c r="B242" s="216">
        <v>42597</v>
      </c>
      <c r="C242" s="605">
        <v>16</v>
      </c>
      <c r="D242" s="605" t="str">
        <f t="shared" si="13"/>
        <v>Hoffman, George16</v>
      </c>
      <c r="E242" s="605">
        <v>0</v>
      </c>
      <c r="F242" s="276">
        <v>5</v>
      </c>
      <c r="G242" s="276">
        <v>4</v>
      </c>
      <c r="H242" s="276">
        <v>3</v>
      </c>
      <c r="I242" s="276">
        <v>5</v>
      </c>
      <c r="J242" s="276">
        <v>4</v>
      </c>
      <c r="K242" s="276">
        <v>5</v>
      </c>
      <c r="L242" s="276">
        <v>4</v>
      </c>
      <c r="M242" s="276">
        <v>5</v>
      </c>
      <c r="N242" s="276">
        <v>6</v>
      </c>
      <c r="O242" s="605">
        <f t="shared" si="15"/>
        <v>41</v>
      </c>
      <c r="P242" s="162">
        <f t="shared" si="12"/>
        <v>41</v>
      </c>
      <c r="Q242" s="262"/>
      <c r="R242" s="70"/>
      <c r="S242" s="70"/>
      <c r="T242" s="70"/>
      <c r="U242" s="70"/>
      <c r="V242" s="71"/>
      <c r="W242" s="595">
        <f t="shared" si="14"/>
        <v>0</v>
      </c>
    </row>
    <row r="243" spans="1:23" ht="15" x14ac:dyDescent="0.25">
      <c r="A243" s="270" t="s">
        <v>34</v>
      </c>
      <c r="B243" s="218">
        <v>42597</v>
      </c>
      <c r="C243" s="12">
        <v>16</v>
      </c>
      <c r="D243" s="605" t="str">
        <f t="shared" si="13"/>
        <v>Lewandowski, Mike16</v>
      </c>
      <c r="E243" s="605">
        <v>1</v>
      </c>
      <c r="F243" s="276">
        <v>6</v>
      </c>
      <c r="G243" s="276">
        <v>5</v>
      </c>
      <c r="H243" s="276">
        <v>5</v>
      </c>
      <c r="I243" s="276">
        <v>4</v>
      </c>
      <c r="J243" s="276">
        <v>5</v>
      </c>
      <c r="K243" s="276">
        <v>5</v>
      </c>
      <c r="L243" s="276">
        <v>5</v>
      </c>
      <c r="M243" s="276">
        <v>5</v>
      </c>
      <c r="N243" s="276">
        <v>6</v>
      </c>
      <c r="O243" s="605">
        <f t="shared" si="15"/>
        <v>46</v>
      </c>
      <c r="P243" s="162">
        <f t="shared" si="12"/>
        <v>46</v>
      </c>
      <c r="Q243" s="343">
        <v>2</v>
      </c>
      <c r="R243" s="158">
        <v>2</v>
      </c>
      <c r="S243" s="158">
        <v>2</v>
      </c>
      <c r="T243" s="70"/>
      <c r="U243" s="70"/>
      <c r="V243" s="71"/>
      <c r="W243" s="595">
        <f t="shared" si="14"/>
        <v>0</v>
      </c>
    </row>
    <row r="244" spans="1:23" ht="15" x14ac:dyDescent="0.25">
      <c r="A244" s="270" t="s">
        <v>131</v>
      </c>
      <c r="B244" s="216">
        <v>42597</v>
      </c>
      <c r="C244" s="605">
        <v>16</v>
      </c>
      <c r="D244" s="605" t="str">
        <f t="shared" si="13"/>
        <v>O'Hare, Nathan16</v>
      </c>
      <c r="E244" s="605">
        <v>1</v>
      </c>
      <c r="F244" s="276">
        <v>5</v>
      </c>
      <c r="G244" s="276">
        <v>4</v>
      </c>
      <c r="H244" s="276">
        <v>4</v>
      </c>
      <c r="I244" s="276">
        <v>6</v>
      </c>
      <c r="J244" s="276">
        <v>5</v>
      </c>
      <c r="K244" s="276">
        <v>7</v>
      </c>
      <c r="L244" s="276">
        <v>5</v>
      </c>
      <c r="M244" s="276">
        <v>5</v>
      </c>
      <c r="N244" s="276">
        <v>6</v>
      </c>
      <c r="O244" s="605">
        <f t="shared" si="15"/>
        <v>47</v>
      </c>
      <c r="P244" s="162">
        <f t="shared" si="12"/>
        <v>47</v>
      </c>
      <c r="Q244" s="343">
        <v>2</v>
      </c>
      <c r="R244" s="158">
        <v>2</v>
      </c>
      <c r="S244" s="158">
        <v>2</v>
      </c>
      <c r="T244" s="70"/>
      <c r="U244" s="70"/>
      <c r="V244" s="71"/>
      <c r="W244" s="595">
        <f t="shared" si="14"/>
        <v>0</v>
      </c>
    </row>
    <row r="245" spans="1:23" ht="15" x14ac:dyDescent="0.25">
      <c r="A245" s="270" t="s">
        <v>511</v>
      </c>
      <c r="B245" s="216">
        <v>42597</v>
      </c>
      <c r="C245" s="605">
        <v>16</v>
      </c>
      <c r="D245" s="605" t="str">
        <f t="shared" si="13"/>
        <v>Demick, Chris16</v>
      </c>
      <c r="E245" s="605">
        <v>1</v>
      </c>
      <c r="F245" s="276">
        <v>6</v>
      </c>
      <c r="G245" s="276">
        <v>5</v>
      </c>
      <c r="H245" s="276">
        <v>4</v>
      </c>
      <c r="I245" s="276">
        <v>5</v>
      </c>
      <c r="J245" s="276">
        <v>3</v>
      </c>
      <c r="K245" s="276">
        <v>5</v>
      </c>
      <c r="L245" s="276">
        <v>5</v>
      </c>
      <c r="M245" s="276">
        <v>4</v>
      </c>
      <c r="N245" s="276">
        <v>7</v>
      </c>
      <c r="O245" s="605">
        <f t="shared" si="15"/>
        <v>44</v>
      </c>
      <c r="P245" s="162">
        <f t="shared" si="12"/>
        <v>44</v>
      </c>
      <c r="Q245" s="343">
        <v>2</v>
      </c>
      <c r="R245" s="158">
        <v>2</v>
      </c>
      <c r="S245" s="158">
        <v>2</v>
      </c>
      <c r="T245" s="70">
        <v>4.8</v>
      </c>
      <c r="U245" s="70"/>
      <c r="V245" s="71"/>
      <c r="W245" s="595">
        <f t="shared" si="14"/>
        <v>4.8</v>
      </c>
    </row>
    <row r="246" spans="1:23" ht="15" x14ac:dyDescent="0.25">
      <c r="A246" s="270" t="s">
        <v>507</v>
      </c>
      <c r="B246" s="216">
        <v>42597</v>
      </c>
      <c r="C246" s="605">
        <v>16</v>
      </c>
      <c r="D246" s="605" t="str">
        <f t="shared" si="13"/>
        <v>Lotter, Shawn16</v>
      </c>
      <c r="E246" s="605">
        <v>1</v>
      </c>
      <c r="F246" s="276">
        <v>7</v>
      </c>
      <c r="G246" s="276">
        <v>5</v>
      </c>
      <c r="H246" s="276">
        <v>3</v>
      </c>
      <c r="I246" s="276">
        <v>6</v>
      </c>
      <c r="J246" s="276">
        <v>6</v>
      </c>
      <c r="K246" s="276">
        <v>5</v>
      </c>
      <c r="L246" s="276">
        <v>5</v>
      </c>
      <c r="M246" s="276">
        <v>6</v>
      </c>
      <c r="N246" s="276">
        <v>7</v>
      </c>
      <c r="O246" s="605">
        <f t="shared" si="15"/>
        <v>50</v>
      </c>
      <c r="P246" s="162">
        <f t="shared" si="12"/>
        <v>50</v>
      </c>
      <c r="Q246" s="343"/>
      <c r="R246" s="158"/>
      <c r="S246" s="158"/>
      <c r="T246" s="70"/>
      <c r="U246" s="70"/>
      <c r="V246" s="71"/>
      <c r="W246" s="595">
        <f t="shared" si="14"/>
        <v>0</v>
      </c>
    </row>
    <row r="247" spans="1:23" ht="15" x14ac:dyDescent="0.25">
      <c r="A247" s="270" t="s">
        <v>506</v>
      </c>
      <c r="B247" s="218">
        <v>42597</v>
      </c>
      <c r="C247" s="12">
        <v>16</v>
      </c>
      <c r="D247" s="605" t="str">
        <f t="shared" si="13"/>
        <v>Whitefoot, Gerry16</v>
      </c>
      <c r="E247" s="605">
        <v>2</v>
      </c>
      <c r="F247" s="276">
        <v>5</v>
      </c>
      <c r="G247" s="276">
        <v>5</v>
      </c>
      <c r="H247" s="276">
        <v>4</v>
      </c>
      <c r="I247" s="276">
        <v>6</v>
      </c>
      <c r="J247" s="276">
        <v>5</v>
      </c>
      <c r="K247" s="276">
        <v>6</v>
      </c>
      <c r="L247" s="276">
        <v>4</v>
      </c>
      <c r="M247" s="276">
        <v>5</v>
      </c>
      <c r="N247" s="276">
        <v>6</v>
      </c>
      <c r="O247" s="605">
        <f t="shared" si="15"/>
        <v>46</v>
      </c>
      <c r="P247" s="162">
        <f t="shared" si="12"/>
        <v>46</v>
      </c>
      <c r="Q247" s="343">
        <v>2</v>
      </c>
      <c r="R247" s="158">
        <v>2</v>
      </c>
      <c r="S247" s="158">
        <v>2</v>
      </c>
      <c r="T247" s="70"/>
      <c r="U247" s="70"/>
      <c r="V247" s="71"/>
      <c r="W247" s="595">
        <f t="shared" si="14"/>
        <v>0</v>
      </c>
    </row>
    <row r="248" spans="1:23" ht="15" x14ac:dyDescent="0.25">
      <c r="A248" s="270" t="s">
        <v>129</v>
      </c>
      <c r="B248" s="216">
        <v>42597</v>
      </c>
      <c r="C248" s="605">
        <v>16</v>
      </c>
      <c r="D248" s="605" t="str">
        <f t="shared" si="13"/>
        <v>Horst, Dale16</v>
      </c>
      <c r="E248" s="605">
        <v>2</v>
      </c>
      <c r="F248" s="276">
        <v>6</v>
      </c>
      <c r="G248" s="276">
        <v>5</v>
      </c>
      <c r="H248" s="276">
        <v>4</v>
      </c>
      <c r="I248" s="276">
        <v>5</v>
      </c>
      <c r="J248" s="276">
        <v>4</v>
      </c>
      <c r="K248" s="276">
        <v>5</v>
      </c>
      <c r="L248" s="276">
        <v>6</v>
      </c>
      <c r="M248" s="276">
        <v>5</v>
      </c>
      <c r="N248" s="276">
        <v>6</v>
      </c>
      <c r="O248" s="605">
        <f t="shared" si="15"/>
        <v>46</v>
      </c>
      <c r="P248" s="162">
        <f t="shared" si="12"/>
        <v>46</v>
      </c>
      <c r="Q248" s="343">
        <v>2</v>
      </c>
      <c r="R248" s="158">
        <v>2</v>
      </c>
      <c r="S248" s="158">
        <v>2</v>
      </c>
      <c r="T248" s="70"/>
      <c r="U248" s="70"/>
      <c r="V248" s="71"/>
      <c r="W248" s="595">
        <f t="shared" si="14"/>
        <v>0</v>
      </c>
    </row>
    <row r="249" spans="1:23" ht="15" x14ac:dyDescent="0.25">
      <c r="A249" s="270" t="s">
        <v>39</v>
      </c>
      <c r="B249" s="216">
        <v>42597</v>
      </c>
      <c r="C249" s="605">
        <v>16</v>
      </c>
      <c r="D249" s="605" t="str">
        <f t="shared" si="13"/>
        <v>Trachsel, Jay16</v>
      </c>
      <c r="E249" s="605">
        <v>2</v>
      </c>
      <c r="F249" s="276">
        <v>4</v>
      </c>
      <c r="G249" s="276">
        <v>4</v>
      </c>
      <c r="H249" s="276">
        <v>4</v>
      </c>
      <c r="I249" s="276">
        <v>3</v>
      </c>
      <c r="J249" s="276">
        <v>4</v>
      </c>
      <c r="K249" s="276">
        <v>4</v>
      </c>
      <c r="L249" s="276">
        <v>3</v>
      </c>
      <c r="M249" s="276">
        <v>5</v>
      </c>
      <c r="N249" s="276">
        <v>5</v>
      </c>
      <c r="O249" s="605">
        <f t="shared" si="15"/>
        <v>36</v>
      </c>
      <c r="P249" s="162">
        <f t="shared" si="12"/>
        <v>36</v>
      </c>
      <c r="Q249" s="343">
        <v>2</v>
      </c>
      <c r="R249" s="158">
        <v>2</v>
      </c>
      <c r="S249" s="158">
        <v>2</v>
      </c>
      <c r="T249" s="70">
        <v>4.8</v>
      </c>
      <c r="U249" s="70"/>
      <c r="V249" s="71">
        <v>14</v>
      </c>
      <c r="W249" s="595">
        <f t="shared" si="14"/>
        <v>18.8</v>
      </c>
    </row>
    <row r="250" spans="1:23" ht="15" x14ac:dyDescent="0.25">
      <c r="A250" s="270" t="s">
        <v>40</v>
      </c>
      <c r="B250" s="216">
        <v>42597</v>
      </c>
      <c r="C250" s="605">
        <v>16</v>
      </c>
      <c r="D250" s="605" t="str">
        <f t="shared" si="13"/>
        <v>Trachsel, Mike16</v>
      </c>
      <c r="E250" s="605">
        <v>2</v>
      </c>
      <c r="F250" s="276">
        <v>5</v>
      </c>
      <c r="G250" s="276">
        <v>5</v>
      </c>
      <c r="H250" s="276">
        <v>3</v>
      </c>
      <c r="I250" s="276">
        <v>6</v>
      </c>
      <c r="J250" s="276">
        <v>4</v>
      </c>
      <c r="K250" s="276">
        <v>5</v>
      </c>
      <c r="L250" s="276">
        <v>5</v>
      </c>
      <c r="M250" s="276">
        <v>5</v>
      </c>
      <c r="N250" s="276">
        <v>5</v>
      </c>
      <c r="O250" s="605">
        <f t="shared" si="15"/>
        <v>43</v>
      </c>
      <c r="P250" s="162">
        <f t="shared" si="12"/>
        <v>43</v>
      </c>
      <c r="Q250" s="343">
        <v>2</v>
      </c>
      <c r="R250" s="158">
        <v>2</v>
      </c>
      <c r="S250" s="158">
        <v>2</v>
      </c>
      <c r="T250" s="70">
        <v>4.8</v>
      </c>
      <c r="U250" s="70">
        <v>12</v>
      </c>
      <c r="V250" s="71"/>
      <c r="W250" s="595">
        <f t="shared" si="14"/>
        <v>16.8</v>
      </c>
    </row>
    <row r="251" spans="1:23" ht="15" x14ac:dyDescent="0.25">
      <c r="A251" s="270" t="s">
        <v>512</v>
      </c>
      <c r="B251" s="218">
        <v>42597</v>
      </c>
      <c r="C251" s="12">
        <v>16</v>
      </c>
      <c r="D251" s="605" t="str">
        <f t="shared" si="13"/>
        <v>Chilson, Jerry16</v>
      </c>
      <c r="E251" s="605">
        <v>3</v>
      </c>
      <c r="F251" s="276">
        <v>6</v>
      </c>
      <c r="G251" s="276">
        <v>6</v>
      </c>
      <c r="H251" s="276">
        <v>5</v>
      </c>
      <c r="I251" s="276">
        <v>5</v>
      </c>
      <c r="J251" s="276">
        <v>5</v>
      </c>
      <c r="K251" s="276">
        <v>6</v>
      </c>
      <c r="L251" s="276">
        <v>4</v>
      </c>
      <c r="M251" s="276">
        <v>4</v>
      </c>
      <c r="N251" s="276">
        <v>5</v>
      </c>
      <c r="O251" s="605">
        <f t="shared" si="15"/>
        <v>46</v>
      </c>
      <c r="P251" s="162">
        <f t="shared" si="12"/>
        <v>46</v>
      </c>
      <c r="Q251" s="343">
        <v>2</v>
      </c>
      <c r="R251" s="158">
        <v>2</v>
      </c>
      <c r="S251" s="158">
        <v>2</v>
      </c>
      <c r="T251" s="70"/>
      <c r="U251" s="70"/>
      <c r="V251" s="71"/>
      <c r="W251" s="595">
        <f t="shared" si="14"/>
        <v>0</v>
      </c>
    </row>
    <row r="252" spans="1:23" ht="15" x14ac:dyDescent="0.25">
      <c r="A252" s="270" t="s">
        <v>41</v>
      </c>
      <c r="B252" s="216">
        <v>42597</v>
      </c>
      <c r="C252" s="605">
        <v>16</v>
      </c>
      <c r="D252" s="605" t="str">
        <f t="shared" si="13"/>
        <v>Trachsel, Steve16</v>
      </c>
      <c r="E252" s="605">
        <v>3</v>
      </c>
      <c r="F252" s="276">
        <v>7</v>
      </c>
      <c r="G252" s="276">
        <v>7</v>
      </c>
      <c r="H252" s="276">
        <v>5</v>
      </c>
      <c r="I252" s="276">
        <v>4</v>
      </c>
      <c r="J252" s="276">
        <v>5</v>
      </c>
      <c r="K252" s="276">
        <v>5</v>
      </c>
      <c r="L252" s="276">
        <v>4</v>
      </c>
      <c r="M252" s="276">
        <v>5</v>
      </c>
      <c r="N252" s="276">
        <v>6</v>
      </c>
      <c r="O252" s="605">
        <f t="shared" si="15"/>
        <v>48</v>
      </c>
      <c r="P252" s="162">
        <f t="shared" si="12"/>
        <v>48</v>
      </c>
      <c r="Q252" s="343">
        <v>2</v>
      </c>
      <c r="R252" s="158">
        <v>2</v>
      </c>
      <c r="S252" s="158">
        <v>2</v>
      </c>
      <c r="T252" s="70"/>
      <c r="U252" s="70"/>
      <c r="V252" s="71"/>
      <c r="W252" s="595">
        <f t="shared" si="14"/>
        <v>0</v>
      </c>
    </row>
    <row r="253" spans="1:23" ht="15" x14ac:dyDescent="0.25">
      <c r="A253" s="270" t="s">
        <v>37</v>
      </c>
      <c r="B253" s="216">
        <v>42597</v>
      </c>
      <c r="C253" s="605">
        <v>16</v>
      </c>
      <c r="D253" s="605" t="str">
        <f t="shared" si="13"/>
        <v>Trachsel, Bill16</v>
      </c>
      <c r="E253" s="605">
        <v>3</v>
      </c>
      <c r="F253" s="276">
        <v>5</v>
      </c>
      <c r="G253" s="276">
        <v>4</v>
      </c>
      <c r="H253" s="276">
        <v>5</v>
      </c>
      <c r="I253" s="276">
        <v>7</v>
      </c>
      <c r="J253" s="276">
        <v>4</v>
      </c>
      <c r="K253" s="276">
        <v>5</v>
      </c>
      <c r="L253" s="276">
        <v>2</v>
      </c>
      <c r="M253" s="276">
        <v>5</v>
      </c>
      <c r="N253" s="276">
        <v>5</v>
      </c>
      <c r="O253" s="605">
        <f t="shared" si="15"/>
        <v>42</v>
      </c>
      <c r="P253" s="162">
        <f t="shared" si="12"/>
        <v>42</v>
      </c>
      <c r="Q253" s="343">
        <v>2</v>
      </c>
      <c r="R253" s="158">
        <v>2</v>
      </c>
      <c r="S253" s="158">
        <v>2</v>
      </c>
      <c r="T253" s="70">
        <v>4.8</v>
      </c>
      <c r="U253" s="70">
        <v>12</v>
      </c>
      <c r="V253" s="71"/>
      <c r="W253" s="595">
        <f t="shared" si="14"/>
        <v>16.8</v>
      </c>
    </row>
    <row r="254" spans="1:23" ht="15" x14ac:dyDescent="0.25">
      <c r="A254" s="270" t="s">
        <v>29</v>
      </c>
      <c r="B254" s="216">
        <v>42597</v>
      </c>
      <c r="C254" s="605">
        <v>16</v>
      </c>
      <c r="D254" s="605" t="str">
        <f t="shared" si="13"/>
        <v>Burke, David16</v>
      </c>
      <c r="E254" s="605">
        <v>3</v>
      </c>
      <c r="F254" s="276">
        <v>5</v>
      </c>
      <c r="G254" s="276">
        <v>4</v>
      </c>
      <c r="H254" s="276">
        <v>4</v>
      </c>
      <c r="I254" s="276">
        <v>5</v>
      </c>
      <c r="J254" s="276">
        <v>4</v>
      </c>
      <c r="K254" s="276">
        <v>5</v>
      </c>
      <c r="L254" s="276">
        <v>3</v>
      </c>
      <c r="M254" s="276">
        <v>5</v>
      </c>
      <c r="N254" s="276">
        <v>4</v>
      </c>
      <c r="O254" s="605">
        <f t="shared" si="15"/>
        <v>39</v>
      </c>
      <c r="P254" s="162">
        <f t="shared" si="12"/>
        <v>39</v>
      </c>
      <c r="Q254" s="343">
        <v>2</v>
      </c>
      <c r="R254" s="158">
        <v>2</v>
      </c>
      <c r="S254" s="158">
        <v>2</v>
      </c>
      <c r="T254" s="70">
        <v>4.8</v>
      </c>
      <c r="U254" s="70"/>
      <c r="V254" s="71">
        <v>10</v>
      </c>
      <c r="W254" s="595">
        <f t="shared" si="14"/>
        <v>14.8</v>
      </c>
    </row>
    <row r="255" spans="1:23" ht="15" x14ac:dyDescent="0.25">
      <c r="A255" s="270"/>
      <c r="B255" s="216"/>
      <c r="C255" s="605"/>
      <c r="D255" s="605" t="str">
        <f t="shared" si="13"/>
        <v/>
      </c>
      <c r="E255" s="605"/>
      <c r="F255" s="276"/>
      <c r="G255" s="276"/>
      <c r="H255" s="276"/>
      <c r="I255" s="276"/>
      <c r="J255" s="276"/>
      <c r="K255" s="276"/>
      <c r="L255" s="276"/>
      <c r="M255" s="276"/>
      <c r="N255" s="276"/>
      <c r="O255" s="605">
        <f t="shared" si="15"/>
        <v>0</v>
      </c>
      <c r="P255" s="162">
        <f t="shared" si="12"/>
        <v>0</v>
      </c>
      <c r="Q255" s="262"/>
      <c r="R255" s="70"/>
      <c r="S255" s="70"/>
      <c r="T255" s="70"/>
      <c r="U255" s="70"/>
      <c r="V255" s="71"/>
      <c r="W255" s="595">
        <f t="shared" si="14"/>
        <v>0</v>
      </c>
    </row>
    <row r="256" spans="1:23" ht="15" x14ac:dyDescent="0.25">
      <c r="A256" s="270"/>
      <c r="B256" s="216"/>
      <c r="C256" s="605"/>
      <c r="D256" s="605" t="str">
        <f t="shared" si="13"/>
        <v/>
      </c>
      <c r="E256" s="605"/>
      <c r="F256" s="276"/>
      <c r="G256" s="276"/>
      <c r="H256" s="276"/>
      <c r="I256" s="276"/>
      <c r="J256" s="276"/>
      <c r="K256" s="276"/>
      <c r="L256" s="276"/>
      <c r="M256" s="276"/>
      <c r="N256" s="276"/>
      <c r="O256" s="605">
        <f t="shared" si="15"/>
        <v>0</v>
      </c>
      <c r="P256" s="162">
        <f t="shared" si="12"/>
        <v>0</v>
      </c>
      <c r="Q256" s="262"/>
      <c r="R256" s="70"/>
      <c r="S256" s="70"/>
      <c r="T256" s="70"/>
      <c r="U256" s="70"/>
      <c r="V256" s="71"/>
      <c r="W256" s="595">
        <f t="shared" si="14"/>
        <v>0</v>
      </c>
    </row>
    <row r="257" spans="1:23" ht="15" x14ac:dyDescent="0.25">
      <c r="A257" s="270"/>
      <c r="B257" s="216"/>
      <c r="C257" s="605"/>
      <c r="D257" s="605" t="str">
        <f t="shared" si="13"/>
        <v/>
      </c>
      <c r="E257" s="605"/>
      <c r="F257" s="276"/>
      <c r="G257" s="276"/>
      <c r="H257" s="276"/>
      <c r="I257" s="276"/>
      <c r="J257" s="276"/>
      <c r="K257" s="276"/>
      <c r="L257" s="276"/>
      <c r="M257" s="276"/>
      <c r="N257" s="276"/>
      <c r="O257" s="605">
        <f t="shared" si="15"/>
        <v>0</v>
      </c>
      <c r="P257" s="162">
        <f t="shared" si="12"/>
        <v>0</v>
      </c>
      <c r="Q257" s="262"/>
      <c r="R257" s="70"/>
      <c r="S257" s="70"/>
      <c r="T257" s="70"/>
      <c r="U257" s="70"/>
      <c r="V257" s="71"/>
      <c r="W257" s="595">
        <f t="shared" si="14"/>
        <v>0</v>
      </c>
    </row>
    <row r="258" spans="1:23" ht="15" x14ac:dyDescent="0.25">
      <c r="A258" s="270"/>
      <c r="B258" s="216"/>
      <c r="C258" s="605"/>
      <c r="D258" s="605" t="str">
        <f t="shared" si="13"/>
        <v/>
      </c>
      <c r="E258" s="605"/>
      <c r="F258" s="276"/>
      <c r="G258" s="276"/>
      <c r="H258" s="276"/>
      <c r="I258" s="276"/>
      <c r="J258" s="276"/>
      <c r="K258" s="276"/>
      <c r="L258" s="276"/>
      <c r="M258" s="276"/>
      <c r="N258" s="276"/>
      <c r="O258" s="605">
        <f t="shared" si="15"/>
        <v>0</v>
      </c>
      <c r="P258" s="162">
        <f t="shared" ref="P258:P265" si="17">IF(F258&gt;$F$274*2,$F$274*2,F258) + IF(G258&gt;$G$274*2,$G$274*2,G258) + IF(H258&gt;$H$274*2,$H$274*2,H258) + IF(I258&gt;$I$274*2,$I$274*2,I258) + IF(J258&gt;$J$274*2,$J$274*2,J258) + IF(K258&gt;$K$274*2,$K$274*2,K258) + IF(L258&gt;$L$274*2,$L$274*2,L258) + IF(M258&gt;$M$274*2,$M$274*2,M258) + IF(N258&gt;$N$274*2,$N$274*2,N258)</f>
        <v>0</v>
      </c>
      <c r="Q258" s="262"/>
      <c r="R258" s="70"/>
      <c r="S258" s="70"/>
      <c r="T258" s="70"/>
      <c r="U258" s="70"/>
      <c r="V258" s="71"/>
      <c r="W258" s="595">
        <f t="shared" si="14"/>
        <v>0</v>
      </c>
    </row>
    <row r="259" spans="1:23" ht="15" x14ac:dyDescent="0.25">
      <c r="A259" s="270"/>
      <c r="B259" s="216"/>
      <c r="C259" s="605"/>
      <c r="D259" s="605" t="str">
        <f t="shared" ref="D259:D269" si="18">A259&amp;C259</f>
        <v/>
      </c>
      <c r="E259" s="605"/>
      <c r="F259" s="276"/>
      <c r="G259" s="276"/>
      <c r="H259" s="276"/>
      <c r="I259" s="276"/>
      <c r="J259" s="276"/>
      <c r="K259" s="276"/>
      <c r="L259" s="276"/>
      <c r="M259" s="276"/>
      <c r="N259" s="276"/>
      <c r="O259" s="605">
        <f t="shared" si="15"/>
        <v>0</v>
      </c>
      <c r="P259" s="162">
        <f t="shared" si="17"/>
        <v>0</v>
      </c>
      <c r="Q259" s="262"/>
      <c r="R259" s="70"/>
      <c r="S259" s="70"/>
      <c r="T259" s="70"/>
      <c r="U259" s="70"/>
      <c r="V259" s="71"/>
      <c r="W259" s="595">
        <f t="shared" si="14"/>
        <v>0</v>
      </c>
    </row>
    <row r="260" spans="1:23" ht="15" x14ac:dyDescent="0.25">
      <c r="A260" s="270"/>
      <c r="B260" s="216"/>
      <c r="C260" s="605"/>
      <c r="D260" s="605" t="str">
        <f t="shared" si="18"/>
        <v/>
      </c>
      <c r="E260" s="605"/>
      <c r="F260" s="276"/>
      <c r="G260" s="276"/>
      <c r="H260" s="276"/>
      <c r="I260" s="276"/>
      <c r="J260" s="276"/>
      <c r="K260" s="276"/>
      <c r="L260" s="276"/>
      <c r="M260" s="276"/>
      <c r="N260" s="276"/>
      <c r="O260" s="605">
        <f t="shared" si="15"/>
        <v>0</v>
      </c>
      <c r="P260" s="162">
        <f t="shared" si="17"/>
        <v>0</v>
      </c>
      <c r="Q260" s="262"/>
      <c r="R260" s="70"/>
      <c r="S260" s="70"/>
      <c r="T260" s="70"/>
      <c r="U260" s="70"/>
      <c r="V260" s="71"/>
      <c r="W260" s="595">
        <f t="shared" si="14"/>
        <v>0</v>
      </c>
    </row>
    <row r="261" spans="1:23" ht="15" x14ac:dyDescent="0.25">
      <c r="A261" s="270"/>
      <c r="B261" s="216"/>
      <c r="C261" s="605"/>
      <c r="D261" s="605" t="str">
        <f t="shared" si="18"/>
        <v/>
      </c>
      <c r="E261" s="605"/>
      <c r="F261" s="276"/>
      <c r="G261" s="276"/>
      <c r="H261" s="276"/>
      <c r="I261" s="276"/>
      <c r="J261" s="276"/>
      <c r="K261" s="276"/>
      <c r="L261" s="276"/>
      <c r="M261" s="276"/>
      <c r="N261" s="276"/>
      <c r="O261" s="605">
        <f t="shared" si="15"/>
        <v>0</v>
      </c>
      <c r="P261" s="162">
        <f t="shared" si="17"/>
        <v>0</v>
      </c>
      <c r="Q261" s="262"/>
      <c r="R261" s="70"/>
      <c r="S261" s="70"/>
      <c r="T261" s="70"/>
      <c r="U261" s="70"/>
      <c r="V261" s="71"/>
      <c r="W261" s="595">
        <f t="shared" si="14"/>
        <v>0</v>
      </c>
    </row>
    <row r="262" spans="1:23" ht="15" x14ac:dyDescent="0.25">
      <c r="A262" s="270"/>
      <c r="B262" s="216"/>
      <c r="C262" s="605"/>
      <c r="D262" s="605" t="str">
        <f t="shared" si="18"/>
        <v/>
      </c>
      <c r="E262" s="605"/>
      <c r="F262" s="276"/>
      <c r="G262" s="276"/>
      <c r="H262" s="276"/>
      <c r="I262" s="276"/>
      <c r="J262" s="276"/>
      <c r="K262" s="276"/>
      <c r="L262" s="276"/>
      <c r="M262" s="276"/>
      <c r="N262" s="276"/>
      <c r="O262" s="605">
        <f t="shared" si="15"/>
        <v>0</v>
      </c>
      <c r="P262" s="162">
        <f t="shared" si="17"/>
        <v>0</v>
      </c>
      <c r="Q262" s="262"/>
      <c r="R262" s="70"/>
      <c r="S262" s="70"/>
      <c r="T262" s="70"/>
      <c r="U262" s="70"/>
      <c r="V262" s="71"/>
      <c r="W262" s="595">
        <f t="shared" si="14"/>
        <v>0</v>
      </c>
    </row>
    <row r="263" spans="1:23" ht="15" x14ac:dyDescent="0.25">
      <c r="A263" s="270"/>
      <c r="B263" s="216"/>
      <c r="C263" s="605"/>
      <c r="D263" s="605" t="str">
        <f t="shared" si="18"/>
        <v/>
      </c>
      <c r="E263" s="605"/>
      <c r="F263" s="276"/>
      <c r="G263" s="276"/>
      <c r="H263" s="276"/>
      <c r="I263" s="276"/>
      <c r="J263" s="276"/>
      <c r="K263" s="276"/>
      <c r="L263" s="276"/>
      <c r="M263" s="276"/>
      <c r="N263" s="276"/>
      <c r="O263" s="605">
        <f t="shared" si="15"/>
        <v>0</v>
      </c>
      <c r="P263" s="162">
        <f t="shared" si="17"/>
        <v>0</v>
      </c>
      <c r="Q263" s="262"/>
      <c r="R263" s="70"/>
      <c r="S263" s="70"/>
      <c r="T263" s="70"/>
      <c r="U263" s="70"/>
      <c r="V263" s="71"/>
      <c r="W263" s="595">
        <f t="shared" si="14"/>
        <v>0</v>
      </c>
    </row>
    <row r="264" spans="1:23" ht="15" x14ac:dyDescent="0.25">
      <c r="A264" s="270"/>
      <c r="B264" s="216"/>
      <c r="C264" s="605"/>
      <c r="D264" s="605" t="str">
        <f t="shared" si="18"/>
        <v/>
      </c>
      <c r="E264" s="605"/>
      <c r="F264" s="276"/>
      <c r="G264" s="276"/>
      <c r="H264" s="276"/>
      <c r="I264" s="276"/>
      <c r="J264" s="276"/>
      <c r="K264" s="276"/>
      <c r="L264" s="276"/>
      <c r="M264" s="276"/>
      <c r="N264" s="276"/>
      <c r="O264" s="605">
        <f t="shared" si="15"/>
        <v>0</v>
      </c>
      <c r="P264" s="162">
        <f t="shared" si="17"/>
        <v>0</v>
      </c>
      <c r="Q264" s="262"/>
      <c r="R264" s="70"/>
      <c r="S264" s="70"/>
      <c r="T264" s="70"/>
      <c r="U264" s="70"/>
      <c r="V264" s="71"/>
      <c r="W264" s="595">
        <f t="shared" si="14"/>
        <v>0</v>
      </c>
    </row>
    <row r="265" spans="1:23" ht="15" x14ac:dyDescent="0.25">
      <c r="A265" s="270"/>
      <c r="B265" s="216"/>
      <c r="C265" s="605"/>
      <c r="D265" s="605" t="str">
        <f t="shared" si="18"/>
        <v/>
      </c>
      <c r="E265" s="605"/>
      <c r="F265" s="276"/>
      <c r="G265" s="276"/>
      <c r="H265" s="276"/>
      <c r="I265" s="276"/>
      <c r="J265" s="276"/>
      <c r="K265" s="276"/>
      <c r="L265" s="276"/>
      <c r="M265" s="276"/>
      <c r="N265" s="276"/>
      <c r="O265" s="605">
        <f t="shared" si="15"/>
        <v>0</v>
      </c>
      <c r="P265" s="162">
        <f t="shared" si="17"/>
        <v>0</v>
      </c>
      <c r="Q265" s="262"/>
      <c r="R265" s="70"/>
      <c r="S265" s="70"/>
      <c r="T265" s="70"/>
      <c r="U265" s="70"/>
      <c r="V265" s="71"/>
      <c r="W265" s="595">
        <f t="shared" si="14"/>
        <v>0</v>
      </c>
    </row>
    <row r="266" spans="1:23" ht="15" x14ac:dyDescent="0.25">
      <c r="A266" s="270"/>
      <c r="B266" s="216"/>
      <c r="C266" s="605"/>
      <c r="D266" s="605" t="str">
        <f t="shared" si="18"/>
        <v/>
      </c>
      <c r="E266" s="605"/>
      <c r="F266" s="276"/>
      <c r="G266" s="276"/>
      <c r="H266" s="276"/>
      <c r="I266" s="276"/>
      <c r="J266" s="276"/>
      <c r="K266" s="276"/>
      <c r="L266" s="276"/>
      <c r="M266" s="276"/>
      <c r="N266" s="276"/>
      <c r="O266" s="605">
        <f t="shared" si="15"/>
        <v>0</v>
      </c>
      <c r="P266" s="162">
        <f>IF(F266&gt;$F$274*2,$F$274*2,F266) + IF(G266&gt;$G$274*2,$G$274*2,G266) + IF(H266&gt;$H$274*2,$H$274*2,H266) + IF(I266&gt;$I$274*2,$I$274*2,I266) + IF(J266&gt;$J$274*2,$J$274*2,J266) + IF(K266&gt;$K$274*2,$K$274*2,K266) + IF(L266&gt;$L$274*2,$L$274*2,L266) + IF(M266&gt;$M$274*2,$M$274*2,M266) + IF(N266&gt;$N$274*2,$N$274*2,N266)</f>
        <v>0</v>
      </c>
      <c r="Q266" s="262"/>
      <c r="R266" s="70"/>
      <c r="S266" s="70"/>
      <c r="T266" s="70"/>
      <c r="U266" s="70"/>
      <c r="V266" s="71"/>
      <c r="W266" s="595">
        <f t="shared" si="14"/>
        <v>0</v>
      </c>
    </row>
    <row r="267" spans="1:23" ht="15" x14ac:dyDescent="0.25">
      <c r="A267" s="270"/>
      <c r="B267" s="216"/>
      <c r="C267" s="605"/>
      <c r="D267" s="605" t="str">
        <f t="shared" si="18"/>
        <v/>
      </c>
      <c r="E267" s="605"/>
      <c r="F267" s="276"/>
      <c r="G267" s="276"/>
      <c r="H267" s="276"/>
      <c r="I267" s="276"/>
      <c r="J267" s="276"/>
      <c r="K267" s="276"/>
      <c r="L267" s="276"/>
      <c r="M267" s="276"/>
      <c r="N267" s="276"/>
      <c r="O267" s="605">
        <f t="shared" si="15"/>
        <v>0</v>
      </c>
      <c r="P267" s="162">
        <f>IF(F267&gt;$F$274*2,$F$274*2,F267) + IF(G267&gt;$G$274*2,$G$274*2,G267) + IF(H267&gt;$H$274*2,$H$274*2,H267) + IF(I267&gt;$I$274*2,$I$274*2,I267) + IF(J267&gt;$J$274*2,$J$274*2,J267) + IF(K267&gt;$K$274*2,$K$274*2,K267) + IF(L267&gt;$L$274*2,$L$274*2,L267) + IF(M267&gt;$M$274*2,$M$274*2,M267) + IF(N267&gt;$N$274*2,$N$274*2,N267)</f>
        <v>0</v>
      </c>
      <c r="Q267" s="262"/>
      <c r="R267" s="70"/>
      <c r="S267" s="70"/>
      <c r="T267" s="70"/>
      <c r="U267" s="70"/>
      <c r="V267" s="71"/>
      <c r="W267" s="595">
        <f t="shared" si="14"/>
        <v>0</v>
      </c>
    </row>
    <row r="268" spans="1:23" ht="15" x14ac:dyDescent="0.25">
      <c r="A268" s="270"/>
      <c r="B268" s="216"/>
      <c r="C268" s="605"/>
      <c r="D268" s="605" t="str">
        <f t="shared" si="18"/>
        <v/>
      </c>
      <c r="E268" s="605"/>
      <c r="F268" s="276"/>
      <c r="G268" s="276"/>
      <c r="H268" s="276"/>
      <c r="I268" s="276"/>
      <c r="J268" s="276"/>
      <c r="K268" s="276"/>
      <c r="L268" s="276"/>
      <c r="M268" s="276"/>
      <c r="N268" s="276"/>
      <c r="O268" s="605">
        <f t="shared" si="15"/>
        <v>0</v>
      </c>
      <c r="P268" s="162">
        <f>IF(F268&gt;$F$274*2,$F$274*2,F268) + IF(G268&gt;$G$274*2,$G$274*2,G268) + IF(H268&gt;$H$274*2,$H$274*2,H268) + IF(I268&gt;$I$274*2,$I$274*2,I268) + IF(J268&gt;$J$274*2,$J$274*2,J268) + IF(K268&gt;$K$274*2,$K$274*2,K268) + IF(L268&gt;$L$274*2,$L$274*2,L268) + IF(M268&gt;$M$274*2,$M$274*2,M268) + IF(N268&gt;$N$274*2,$N$274*2,N268)</f>
        <v>0</v>
      </c>
      <c r="Q268" s="262"/>
      <c r="R268" s="70"/>
      <c r="S268" s="70"/>
      <c r="T268" s="70"/>
      <c r="U268" s="70"/>
      <c r="V268" s="71"/>
      <c r="W268" s="595">
        <f t="shared" si="14"/>
        <v>0</v>
      </c>
    </row>
    <row r="269" spans="1:23" ht="15.75" thickBot="1" x14ac:dyDescent="0.3">
      <c r="A269" s="273"/>
      <c r="B269" s="217"/>
      <c r="C269" s="603"/>
      <c r="D269" s="605" t="str">
        <f t="shared" si="18"/>
        <v/>
      </c>
      <c r="E269" s="605"/>
      <c r="F269" s="276"/>
      <c r="G269" s="276"/>
      <c r="H269" s="276"/>
      <c r="I269" s="276"/>
      <c r="J269" s="276"/>
      <c r="K269" s="276"/>
      <c r="L269" s="276"/>
      <c r="M269" s="276"/>
      <c r="N269" s="276"/>
      <c r="O269" s="605">
        <f t="shared" si="15"/>
        <v>0</v>
      </c>
      <c r="P269" s="162">
        <f>IF(F269&gt;$F$274*2,$F$274*2,F269) + IF(G269&gt;$G$274*2,$G$274*2,G269) + IF(H269&gt;$H$274*2,$H$274*2,H269) + IF(I269&gt;$I$274*2,$I$274*2,I269) + IF(J269&gt;$J$274*2,$J$274*2,J269) + IF(K269&gt;$K$274*2,$K$274*2,K269) + IF(L269&gt;$L$274*2,$L$274*2,L269) + IF(M269&gt;$M$274*2,$M$274*2,M269) + IF(N269&gt;$N$274*2,$N$274*2,N269)</f>
        <v>0</v>
      </c>
      <c r="Q269" s="160"/>
      <c r="R269" s="160"/>
      <c r="S269" s="160"/>
      <c r="T269" s="160"/>
      <c r="U269" s="160"/>
      <c r="V269" s="161"/>
      <c r="W269" s="595">
        <f t="shared" si="14"/>
        <v>0</v>
      </c>
    </row>
    <row r="270" spans="1:23" x14ac:dyDescent="0.2">
      <c r="A270" s="153" t="s">
        <v>6</v>
      </c>
      <c r="B270" s="151" t="s">
        <v>4</v>
      </c>
      <c r="C270" s="69" t="s">
        <v>4</v>
      </c>
      <c r="D270" s="152"/>
      <c r="E270" s="15" t="s">
        <v>4</v>
      </c>
      <c r="F270" s="214">
        <f t="shared" ref="F270:P270" si="19">AVERAGE(F2:F269)</f>
        <v>5.4624505928853759</v>
      </c>
      <c r="G270" s="215">
        <f t="shared" si="19"/>
        <v>5.0237154150197627</v>
      </c>
      <c r="H270" s="215">
        <f t="shared" si="19"/>
        <v>4.458498023715415</v>
      </c>
      <c r="I270" s="215">
        <f t="shared" si="19"/>
        <v>5.849802371541502</v>
      </c>
      <c r="J270" s="215">
        <f t="shared" si="19"/>
        <v>5.0355731225296445</v>
      </c>
      <c r="K270" s="215">
        <f t="shared" si="19"/>
        <v>5.1818181818181817</v>
      </c>
      <c r="L270" s="215">
        <f t="shared" si="19"/>
        <v>4.3280632411067197</v>
      </c>
      <c r="M270" s="215">
        <f t="shared" si="19"/>
        <v>5.5217391304347823</v>
      </c>
      <c r="N270" s="154">
        <f t="shared" si="19"/>
        <v>6.1106719367588935</v>
      </c>
      <c r="O270" s="191">
        <f>SUM(F270:N270)</f>
        <v>46.972332015810274</v>
      </c>
      <c r="P270" s="154">
        <f t="shared" si="19"/>
        <v>44.089552238805972</v>
      </c>
      <c r="Q270" s="155"/>
      <c r="R270" s="156"/>
      <c r="S270" s="156"/>
      <c r="T270" s="156"/>
      <c r="U270" s="156"/>
      <c r="V270" s="157"/>
      <c r="W270" s="595">
        <f t="shared" si="14"/>
        <v>0</v>
      </c>
    </row>
    <row r="271" spans="1:23" x14ac:dyDescent="0.2">
      <c r="A271" s="16" t="s">
        <v>44</v>
      </c>
      <c r="B271" s="47" t="s">
        <v>4</v>
      </c>
      <c r="C271" s="17" t="s">
        <v>4</v>
      </c>
      <c r="D271" s="30"/>
      <c r="E271" s="14" t="s">
        <v>4</v>
      </c>
      <c r="F271" s="18">
        <f>F270-F274</f>
        <v>1.4624505928853759</v>
      </c>
      <c r="G271" s="19">
        <f t="shared" ref="G271:O271" si="20">G270-G274</f>
        <v>1.0237154150197627</v>
      </c>
      <c r="H271" s="19">
        <f t="shared" si="20"/>
        <v>1.458498023715415</v>
      </c>
      <c r="I271" s="19">
        <f t="shared" si="20"/>
        <v>1.849802371541502</v>
      </c>
      <c r="J271" s="19">
        <f t="shared" si="20"/>
        <v>1.0355731225296445</v>
      </c>
      <c r="K271" s="19">
        <f t="shared" si="20"/>
        <v>1.1818181818181817</v>
      </c>
      <c r="L271" s="19">
        <f t="shared" si="20"/>
        <v>1.3280632411067197</v>
      </c>
      <c r="M271" s="19">
        <f t="shared" si="20"/>
        <v>1.5217391304347823</v>
      </c>
      <c r="N271" s="20">
        <f t="shared" si="20"/>
        <v>1.1106719367588935</v>
      </c>
      <c r="O271" s="192">
        <f t="shared" si="20"/>
        <v>11.972332015810274</v>
      </c>
      <c r="P271" s="20" t="s">
        <v>4</v>
      </c>
      <c r="Q271" s="108"/>
      <c r="R271" s="109"/>
      <c r="S271" s="109"/>
      <c r="T271" s="109"/>
      <c r="U271" s="109"/>
      <c r="V271" s="110"/>
      <c r="W271" s="595">
        <f t="shared" si="14"/>
        <v>0</v>
      </c>
    </row>
    <row r="272" spans="1:23" x14ac:dyDescent="0.2">
      <c r="A272" s="16" t="s">
        <v>45</v>
      </c>
      <c r="B272" s="47" t="s">
        <v>4</v>
      </c>
      <c r="C272" s="17" t="s">
        <v>4</v>
      </c>
      <c r="D272" s="30"/>
      <c r="E272" s="14" t="s">
        <v>4</v>
      </c>
      <c r="F272" s="21">
        <f t="shared" ref="F272:N272" si="21">RANK(F271,$F$271:$N$271)</f>
        <v>3</v>
      </c>
      <c r="G272" s="22">
        <f t="shared" si="21"/>
        <v>9</v>
      </c>
      <c r="H272" s="22">
        <f t="shared" si="21"/>
        <v>4</v>
      </c>
      <c r="I272" s="22">
        <f t="shared" si="21"/>
        <v>1</v>
      </c>
      <c r="J272" s="22">
        <f t="shared" si="21"/>
        <v>8</v>
      </c>
      <c r="K272" s="22">
        <f t="shared" si="21"/>
        <v>6</v>
      </c>
      <c r="L272" s="22">
        <f t="shared" si="21"/>
        <v>5</v>
      </c>
      <c r="M272" s="22">
        <f t="shared" si="21"/>
        <v>2</v>
      </c>
      <c r="N272" s="23">
        <f t="shared" si="21"/>
        <v>7</v>
      </c>
      <c r="O272" s="192"/>
      <c r="P272" s="20"/>
      <c r="Q272" s="108"/>
      <c r="R272" s="109"/>
      <c r="S272" s="109"/>
      <c r="T272" s="109"/>
      <c r="U272" s="109"/>
      <c r="V272" s="110"/>
      <c r="W272" s="595">
        <f t="shared" si="14"/>
        <v>0</v>
      </c>
    </row>
    <row r="273" spans="1:23" x14ac:dyDescent="0.2">
      <c r="A273" s="16" t="s">
        <v>5</v>
      </c>
      <c r="B273" s="47" t="s">
        <v>4</v>
      </c>
      <c r="C273" s="17" t="s">
        <v>4</v>
      </c>
      <c r="D273" s="30"/>
      <c r="E273" s="14" t="s">
        <v>4</v>
      </c>
      <c r="F273" s="21">
        <v>340</v>
      </c>
      <c r="G273" s="22">
        <v>275</v>
      </c>
      <c r="H273" s="22">
        <v>175</v>
      </c>
      <c r="I273" s="22">
        <v>375</v>
      </c>
      <c r="J273" s="22">
        <v>255</v>
      </c>
      <c r="K273" s="22">
        <v>325</v>
      </c>
      <c r="L273" s="22">
        <v>165</v>
      </c>
      <c r="M273" s="22">
        <v>365</v>
      </c>
      <c r="N273" s="23">
        <v>465</v>
      </c>
      <c r="O273" s="193">
        <f>SUM(F273:N273)</f>
        <v>2740</v>
      </c>
      <c r="P273" s="606" t="s">
        <v>4</v>
      </c>
      <c r="Q273" s="108"/>
      <c r="R273" s="109"/>
      <c r="S273" s="109"/>
      <c r="T273" s="109"/>
      <c r="U273" s="109"/>
      <c r="V273" s="110"/>
      <c r="W273" s="595">
        <f t="shared" si="14"/>
        <v>0</v>
      </c>
    </row>
    <row r="274" spans="1:23" ht="15" thickBot="1" x14ac:dyDescent="0.25">
      <c r="A274" s="24" t="s">
        <v>3</v>
      </c>
      <c r="B274" s="48" t="s">
        <v>4</v>
      </c>
      <c r="C274" s="25" t="s">
        <v>4</v>
      </c>
      <c r="D274" s="31"/>
      <c r="E274" s="9" t="s">
        <v>4</v>
      </c>
      <c r="F274" s="27">
        <v>4</v>
      </c>
      <c r="G274" s="26">
        <v>4</v>
      </c>
      <c r="H274" s="26">
        <v>3</v>
      </c>
      <c r="I274" s="26">
        <v>4</v>
      </c>
      <c r="J274" s="26">
        <v>4</v>
      </c>
      <c r="K274" s="26">
        <v>4</v>
      </c>
      <c r="L274" s="26">
        <v>3</v>
      </c>
      <c r="M274" s="26">
        <v>4</v>
      </c>
      <c r="N274" s="28">
        <v>5</v>
      </c>
      <c r="O274" s="25">
        <f>SUM(F274:N274)</f>
        <v>35</v>
      </c>
      <c r="P274" s="604" t="s">
        <v>4</v>
      </c>
      <c r="Q274" s="111"/>
      <c r="R274" s="112"/>
      <c r="S274" s="112"/>
      <c r="T274" s="112"/>
      <c r="U274" s="112"/>
      <c r="V274" s="113"/>
      <c r="W274" s="595">
        <f t="shared" si="14"/>
        <v>0</v>
      </c>
    </row>
    <row r="276" spans="1:23" x14ac:dyDescent="0.2">
      <c r="A276" s="1034"/>
      <c r="B276" s="1034"/>
      <c r="Q276" s="1034" t="s">
        <v>133</v>
      </c>
      <c r="R276" s="1034"/>
    </row>
    <row r="277" spans="1:23" ht="15" thickBot="1" x14ac:dyDescent="0.25">
      <c r="A277" s="609"/>
      <c r="Q277" s="609" t="s">
        <v>17</v>
      </c>
      <c r="R277" s="609">
        <v>2016</v>
      </c>
      <c r="S277" s="609">
        <v>2013</v>
      </c>
      <c r="T277" s="609">
        <v>2012</v>
      </c>
      <c r="U277" s="609">
        <v>2011</v>
      </c>
      <c r="V277" s="609">
        <v>2010</v>
      </c>
    </row>
    <row r="278" spans="1:23" ht="15" thickBot="1" x14ac:dyDescent="0.25">
      <c r="A278" s="609"/>
      <c r="B278" s="265"/>
      <c r="D278" s="185"/>
      <c r="E278" s="194"/>
      <c r="F278" s="195" t="s">
        <v>7</v>
      </c>
      <c r="G278" s="196" t="s">
        <v>8</v>
      </c>
      <c r="H278" s="196" t="s">
        <v>9</v>
      </c>
      <c r="I278" s="196" t="s">
        <v>10</v>
      </c>
      <c r="J278" s="196" t="s">
        <v>11</v>
      </c>
      <c r="K278" s="196" t="s">
        <v>12</v>
      </c>
      <c r="L278" s="196" t="s">
        <v>13</v>
      </c>
      <c r="M278" s="196" t="s">
        <v>14</v>
      </c>
      <c r="N278" s="197" t="s">
        <v>15</v>
      </c>
      <c r="O278" s="186" t="s">
        <v>16</v>
      </c>
      <c r="Q278" s="609">
        <v>1</v>
      </c>
      <c r="R278" s="265">
        <f t="shared" ref="R278:R294" si="22">SUMIF($C:$C,"=" &amp; Q278,$O:$O) / COUNTIF($C:$C,"=" &amp; Q278)</f>
        <v>49.421052631578945</v>
      </c>
      <c r="S278" s="265">
        <f ca="1">SUMIF(INDIRECT("'RawData(" &amp; S$277 &amp; ")'!$C:$C"),"=" &amp; $Q278,INDIRECT("'RawData(" &amp; S$277 &amp; ")'!$O:$O")) / COUNTIF(INDIRECT("'RawData(" &amp; S$277 &amp; ")'!$C:$C"),"=" &amp; $Q278)</f>
        <v>47.46153846153846</v>
      </c>
      <c r="T278" s="265">
        <f ca="1">SUMIF(INDIRECT("'RawData(" &amp; T$277 &amp; ")'!$C:$C"),"=" &amp; $Q278,INDIRECT("'RawData(" &amp; T$277 &amp; ")'!$O:$O")) / COUNTIF(INDIRECT("'RawData(" &amp; T$277 &amp; ")'!$C:$C"),"=" &amp; $Q278)</f>
        <v>46.888888888888886</v>
      </c>
      <c r="U278" s="265">
        <f ca="1">SUMIF(INDIRECT("'RawData(" &amp; U$277 &amp; ")'!$C:$C"),"=" &amp; $Q278,INDIRECT("'RawData(" &amp; U$277 &amp; ")'!$O:$O")) / COUNTIF(INDIRECT("'RawData(" &amp; U$277 &amp; ")'!$C:$C"),"=" &amp; $Q278)</f>
        <v>49.363636363636367</v>
      </c>
      <c r="V278" s="265">
        <f ca="1">SUMIF(INDIRECT("'RawData(" &amp; V$277 &amp; ")'!$C:$C"),"=" &amp; $Q278,INDIRECT("'RawData(" &amp; V$277 &amp; ")'!$O:$O")) / COUNTIF(INDIRECT("'RawData(" &amp; V$277 &amp; ")'!$C:$C"),"=" &amp; $Q278)</f>
        <v>48.733333333333334</v>
      </c>
    </row>
    <row r="279" spans="1:23" x14ac:dyDescent="0.2">
      <c r="A279" s="609"/>
      <c r="B279" s="265"/>
      <c r="D279" s="1037" t="s">
        <v>6</v>
      </c>
      <c r="E279" s="1038"/>
      <c r="F279" s="263">
        <f>F270</f>
        <v>5.4624505928853759</v>
      </c>
      <c r="G279" s="263">
        <f t="shared" ref="G279:N280" si="23">G270</f>
        <v>5.0237154150197627</v>
      </c>
      <c r="H279" s="263">
        <f t="shared" si="23"/>
        <v>4.458498023715415</v>
      </c>
      <c r="I279" s="263">
        <f t="shared" si="23"/>
        <v>5.849802371541502</v>
      </c>
      <c r="J279" s="263">
        <f t="shared" si="23"/>
        <v>5.0355731225296445</v>
      </c>
      <c r="K279" s="263">
        <f t="shared" si="23"/>
        <v>5.1818181818181817</v>
      </c>
      <c r="L279" s="263">
        <f t="shared" si="23"/>
        <v>4.3280632411067197</v>
      </c>
      <c r="M279" s="263">
        <f t="shared" si="23"/>
        <v>5.5217391304347823</v>
      </c>
      <c r="N279" s="263">
        <f t="shared" si="23"/>
        <v>6.1106719367588935</v>
      </c>
      <c r="O279" s="198">
        <f>O270</f>
        <v>46.972332015810274</v>
      </c>
      <c r="Q279" s="609">
        <v>2</v>
      </c>
      <c r="R279" s="265">
        <f t="shared" si="22"/>
        <v>49.75</v>
      </c>
      <c r="S279" s="265">
        <f t="shared" ref="S279:V294" ca="1" si="24">SUMIF(INDIRECT("'RawData(" &amp; S$277 &amp; ")'!$C:$C"),"=" &amp; $Q279,INDIRECT("'RawData(" &amp; S$277 &amp; ")'!$O:$O")) / COUNTIF(INDIRECT("'RawData(" &amp; S$277 &amp; ")'!$C:$C"),"=" &amp; $Q279)</f>
        <v>47.714285714285715</v>
      </c>
      <c r="T279" s="265">
        <f t="shared" ca="1" si="24"/>
        <v>46</v>
      </c>
      <c r="U279" s="265">
        <f t="shared" ca="1" si="24"/>
        <v>46.833333333333336</v>
      </c>
      <c r="V279" s="265">
        <f t="shared" ca="1" si="24"/>
        <v>49.06666666666667</v>
      </c>
    </row>
    <row r="280" spans="1:23" x14ac:dyDescent="0.2">
      <c r="A280" s="609"/>
      <c r="B280" s="265"/>
      <c r="D280" s="1039" t="s">
        <v>44</v>
      </c>
      <c r="E280" s="1040"/>
      <c r="F280" s="264">
        <f>F271</f>
        <v>1.4624505928853759</v>
      </c>
      <c r="G280" s="264">
        <f t="shared" si="23"/>
        <v>1.0237154150197627</v>
      </c>
      <c r="H280" s="264">
        <f t="shared" si="23"/>
        <v>1.458498023715415</v>
      </c>
      <c r="I280" s="264">
        <f t="shared" si="23"/>
        <v>1.849802371541502</v>
      </c>
      <c r="J280" s="264">
        <f t="shared" si="23"/>
        <v>1.0355731225296445</v>
      </c>
      <c r="K280" s="264">
        <f t="shared" si="23"/>
        <v>1.1818181818181817</v>
      </c>
      <c r="L280" s="264">
        <f t="shared" si="23"/>
        <v>1.3280632411067197</v>
      </c>
      <c r="M280" s="264">
        <f t="shared" si="23"/>
        <v>1.5217391304347823</v>
      </c>
      <c r="N280" s="264">
        <f t="shared" si="23"/>
        <v>1.1106719367588935</v>
      </c>
      <c r="O280" s="202">
        <f>O271</f>
        <v>11.972332015810274</v>
      </c>
      <c r="Q280" s="609">
        <v>3</v>
      </c>
      <c r="R280" s="265">
        <f t="shared" si="22"/>
        <v>47.875</v>
      </c>
      <c r="S280" s="265">
        <f t="shared" ca="1" si="24"/>
        <v>47.571428571428569</v>
      </c>
      <c r="T280" s="265">
        <f t="shared" ca="1" si="24"/>
        <v>45.714285714285715</v>
      </c>
      <c r="U280" s="265">
        <f t="shared" ca="1" si="24"/>
        <v>49</v>
      </c>
      <c r="V280" s="265">
        <f t="shared" ca="1" si="24"/>
        <v>49.352941176470587</v>
      </c>
    </row>
    <row r="281" spans="1:23" x14ac:dyDescent="0.2">
      <c r="A281" s="609"/>
      <c r="B281" s="265"/>
      <c r="D281" s="1039" t="s">
        <v>45</v>
      </c>
      <c r="E281" s="1040"/>
      <c r="F281" s="199">
        <f t="shared" ref="F281:N281" si="25">RANK(F280,$F$280:$N$280)</f>
        <v>3</v>
      </c>
      <c r="G281" s="199">
        <f t="shared" si="25"/>
        <v>9</v>
      </c>
      <c r="H281" s="199">
        <f t="shared" si="25"/>
        <v>4</v>
      </c>
      <c r="I281" s="199">
        <f t="shared" si="25"/>
        <v>1</v>
      </c>
      <c r="J281" s="199">
        <f t="shared" si="25"/>
        <v>8</v>
      </c>
      <c r="K281" s="199">
        <f t="shared" si="25"/>
        <v>6</v>
      </c>
      <c r="L281" s="199">
        <f t="shared" si="25"/>
        <v>5</v>
      </c>
      <c r="M281" s="199">
        <f t="shared" si="25"/>
        <v>2</v>
      </c>
      <c r="N281" s="199">
        <f t="shared" si="25"/>
        <v>7</v>
      </c>
      <c r="O281" s="203"/>
      <c r="Q281" s="609">
        <v>4</v>
      </c>
      <c r="R281" s="265">
        <f t="shared" si="22"/>
        <v>46.866666666666667</v>
      </c>
      <c r="S281" s="265">
        <f t="shared" ca="1" si="24"/>
        <v>47</v>
      </c>
      <c r="T281" s="265">
        <f t="shared" ca="1" si="24"/>
        <v>47.444444444444443</v>
      </c>
      <c r="U281" s="265">
        <f t="shared" ca="1" si="24"/>
        <v>46.75</v>
      </c>
      <c r="V281" s="265">
        <f t="shared" ca="1" si="24"/>
        <v>48.714285714285715</v>
      </c>
    </row>
    <row r="282" spans="1:23" x14ac:dyDescent="0.2">
      <c r="A282" s="609"/>
      <c r="B282" s="265"/>
      <c r="D282" s="1039" t="s">
        <v>5</v>
      </c>
      <c r="E282" s="1040"/>
      <c r="F282" s="199">
        <v>340</v>
      </c>
      <c r="G282" s="200">
        <v>275</v>
      </c>
      <c r="H282" s="200">
        <v>175</v>
      </c>
      <c r="I282" s="200">
        <v>375</v>
      </c>
      <c r="J282" s="200">
        <v>255</v>
      </c>
      <c r="K282" s="200">
        <v>325</v>
      </c>
      <c r="L282" s="200">
        <v>165</v>
      </c>
      <c r="M282" s="200">
        <v>365</v>
      </c>
      <c r="N282" s="201">
        <v>465</v>
      </c>
      <c r="O282" s="203">
        <v>2740</v>
      </c>
      <c r="Q282" s="609">
        <v>5</v>
      </c>
      <c r="R282" s="265">
        <f t="shared" si="22"/>
        <v>47.411764705882355</v>
      </c>
      <c r="S282" s="265">
        <f t="shared" ca="1" si="24"/>
        <v>45.714285714285715</v>
      </c>
      <c r="T282" s="265">
        <f t="shared" ca="1" si="24"/>
        <v>46.916666666666664</v>
      </c>
      <c r="U282" s="265">
        <f t="shared" ca="1" si="24"/>
        <v>45.666666666666664</v>
      </c>
      <c r="V282" s="265">
        <f t="shared" ca="1" si="24"/>
        <v>46.53846153846154</v>
      </c>
    </row>
    <row r="283" spans="1:23" ht="15" thickBot="1" x14ac:dyDescent="0.25">
      <c r="A283" s="609"/>
      <c r="B283" s="265"/>
      <c r="D283" s="1035" t="s">
        <v>3</v>
      </c>
      <c r="E283" s="1036"/>
      <c r="F283" s="204">
        <v>4</v>
      </c>
      <c r="G283" s="187">
        <v>4</v>
      </c>
      <c r="H283" s="187">
        <v>3</v>
      </c>
      <c r="I283" s="187">
        <v>4</v>
      </c>
      <c r="J283" s="187">
        <v>4</v>
      </c>
      <c r="K283" s="187">
        <v>4</v>
      </c>
      <c r="L283" s="187">
        <v>3</v>
      </c>
      <c r="M283" s="187">
        <v>4</v>
      </c>
      <c r="N283" s="188">
        <v>5</v>
      </c>
      <c r="O283" s="205">
        <v>35</v>
      </c>
      <c r="Q283" s="609">
        <v>6</v>
      </c>
      <c r="R283" s="265">
        <f t="shared" si="22"/>
        <v>49.714285714285715</v>
      </c>
      <c r="S283" s="265">
        <f t="shared" ca="1" si="24"/>
        <v>47.5</v>
      </c>
      <c r="T283" s="265">
        <f t="shared" ca="1" si="24"/>
        <v>50.25</v>
      </c>
      <c r="U283" s="265">
        <f t="shared" ca="1" si="24"/>
        <v>47.363636363636367</v>
      </c>
      <c r="V283" s="265">
        <f t="shared" ca="1" si="24"/>
        <v>47.625</v>
      </c>
    </row>
    <row r="284" spans="1:23" x14ac:dyDescent="0.2">
      <c r="A284" s="609"/>
      <c r="B284" s="265"/>
      <c r="D284" s="185"/>
      <c r="E284" s="194"/>
      <c r="F284" s="194"/>
      <c r="G284" s="206"/>
      <c r="H284" s="206"/>
      <c r="I284" s="206"/>
      <c r="J284" s="206"/>
      <c r="K284" s="206"/>
      <c r="L284" s="206"/>
      <c r="M284" s="206"/>
      <c r="N284" s="206"/>
      <c r="O284" s="194"/>
      <c r="Q284" s="609">
        <v>7</v>
      </c>
      <c r="R284" s="265">
        <f t="shared" si="22"/>
        <v>45.93333333333333</v>
      </c>
      <c r="S284" s="265">
        <f t="shared" ca="1" si="24"/>
        <v>47.428571428571431</v>
      </c>
      <c r="T284" s="265">
        <f t="shared" ca="1" si="24"/>
        <v>48.666666666666664</v>
      </c>
      <c r="U284" s="265">
        <f t="shared" ca="1" si="24"/>
        <v>47.916666666666664</v>
      </c>
      <c r="V284" s="265">
        <f t="shared" ca="1" si="24"/>
        <v>48.625</v>
      </c>
    </row>
    <row r="285" spans="1:23" x14ac:dyDescent="0.2">
      <c r="A285" s="609"/>
      <c r="B285" s="265"/>
      <c r="D285" s="185"/>
      <c r="E285" s="194"/>
      <c r="F285" s="194"/>
      <c r="G285" s="194"/>
      <c r="H285" s="194"/>
      <c r="I285" s="194"/>
      <c r="J285" s="194"/>
      <c r="K285" s="194"/>
      <c r="L285" s="194"/>
      <c r="M285" s="194"/>
      <c r="N285" s="194"/>
      <c r="O285" s="194"/>
      <c r="Q285" s="609">
        <v>8</v>
      </c>
      <c r="R285" s="265">
        <f t="shared" si="22"/>
        <v>47.058823529411768</v>
      </c>
      <c r="S285" s="265">
        <f t="shared" ca="1" si="24"/>
        <v>46.444444444444443</v>
      </c>
      <c r="T285" s="265">
        <f t="shared" ca="1" si="24"/>
        <v>46.444444444444443</v>
      </c>
      <c r="U285" s="265">
        <f t="shared" ca="1" si="24"/>
        <v>49.666666666666664</v>
      </c>
      <c r="V285" s="265">
        <f t="shared" ca="1" si="24"/>
        <v>47.235294117647058</v>
      </c>
    </row>
    <row r="286" spans="1:23" x14ac:dyDescent="0.2">
      <c r="A286" s="609"/>
      <c r="B286" s="265"/>
      <c r="D286" s="185"/>
      <c r="E286" s="194"/>
      <c r="F286" s="194"/>
      <c r="G286" s="194"/>
      <c r="H286" s="194"/>
      <c r="I286" s="194"/>
      <c r="J286" s="194"/>
      <c r="K286" s="194"/>
      <c r="L286" s="194"/>
      <c r="M286" s="194"/>
      <c r="N286" s="194"/>
      <c r="O286" s="194"/>
      <c r="Q286" s="609">
        <v>9</v>
      </c>
      <c r="R286" s="265">
        <f t="shared" si="22"/>
        <v>46.571428571428569</v>
      </c>
      <c r="S286" s="265">
        <f t="shared" ca="1" si="24"/>
        <v>46.769230769230766</v>
      </c>
      <c r="T286" s="265">
        <f t="shared" ca="1" si="24"/>
        <v>45.555555555555557</v>
      </c>
      <c r="U286" s="265">
        <f t="shared" ca="1" si="24"/>
        <v>48.1</v>
      </c>
      <c r="V286" s="265">
        <f t="shared" ca="1" si="24"/>
        <v>47.647058823529413</v>
      </c>
    </row>
    <row r="287" spans="1:23" x14ac:dyDescent="0.2">
      <c r="A287" s="609"/>
      <c r="B287" s="265"/>
      <c r="D287" s="185"/>
      <c r="E287" s="194"/>
      <c r="F287" s="194"/>
      <c r="G287" s="194"/>
      <c r="H287" s="194"/>
      <c r="I287" s="194"/>
      <c r="J287" s="194"/>
      <c r="K287" s="194"/>
      <c r="L287" s="194"/>
      <c r="M287" s="194"/>
      <c r="N287" s="194"/>
      <c r="O287" s="194"/>
      <c r="Q287" s="609">
        <v>10</v>
      </c>
      <c r="R287" s="265">
        <f t="shared" si="22"/>
        <v>46</v>
      </c>
      <c r="S287" s="265">
        <f t="shared" ca="1" si="24"/>
        <v>44.384615384615387</v>
      </c>
      <c r="T287" s="265">
        <f t="shared" ca="1" si="24"/>
        <v>47.6</v>
      </c>
      <c r="U287" s="265">
        <f t="shared" ca="1" si="24"/>
        <v>46.6</v>
      </c>
      <c r="V287" s="265">
        <f t="shared" ca="1" si="24"/>
        <v>46.733333333333334</v>
      </c>
    </row>
    <row r="288" spans="1:23" x14ac:dyDescent="0.2">
      <c r="A288" s="609"/>
      <c r="B288" s="265"/>
      <c r="D288" s="185"/>
      <c r="E288" s="194"/>
      <c r="F288" s="194"/>
      <c r="G288" s="194"/>
      <c r="H288" s="194"/>
      <c r="I288" s="194"/>
      <c r="J288" s="194"/>
      <c r="K288" s="194"/>
      <c r="L288" s="194"/>
      <c r="M288" s="194"/>
      <c r="N288" s="194"/>
      <c r="O288" s="194"/>
      <c r="Q288" s="609">
        <v>11</v>
      </c>
      <c r="R288" s="265">
        <f t="shared" si="22"/>
        <v>46.25</v>
      </c>
      <c r="S288" s="265">
        <f t="shared" ca="1" si="24"/>
        <v>47.363636363636367</v>
      </c>
      <c r="T288" s="265">
        <f t="shared" ca="1" si="24"/>
        <v>44.75</v>
      </c>
      <c r="U288" s="265">
        <f t="shared" ca="1" si="24"/>
        <v>46.166666666666664</v>
      </c>
      <c r="V288" s="265">
        <f t="shared" ca="1" si="24"/>
        <v>46.92307692307692</v>
      </c>
    </row>
    <row r="289" spans="1:22" x14ac:dyDescent="0.2">
      <c r="A289" s="609"/>
      <c r="B289" s="265"/>
      <c r="D289" s="185"/>
      <c r="E289" s="194"/>
      <c r="F289" s="194"/>
      <c r="G289" s="194"/>
      <c r="H289" s="194"/>
      <c r="I289" s="194"/>
      <c r="J289" s="194"/>
      <c r="K289" s="194"/>
      <c r="L289" s="194"/>
      <c r="M289" s="194"/>
      <c r="N289" s="194"/>
      <c r="O289" s="194"/>
      <c r="Q289" s="609">
        <v>12</v>
      </c>
      <c r="R289" s="265">
        <f t="shared" si="22"/>
        <v>47.875</v>
      </c>
      <c r="S289" s="265">
        <f t="shared" ca="1" si="24"/>
        <v>43.454545454545453</v>
      </c>
      <c r="T289" s="265">
        <f t="shared" ca="1" si="24"/>
        <v>47.545454545454547</v>
      </c>
      <c r="U289" s="265">
        <f t="shared" ca="1" si="24"/>
        <v>47.6</v>
      </c>
      <c r="V289" s="265">
        <f t="shared" ca="1" si="24"/>
        <v>47.666666666666664</v>
      </c>
    </row>
    <row r="290" spans="1:22" x14ac:dyDescent="0.2">
      <c r="A290" s="609"/>
      <c r="B290" s="265"/>
      <c r="D290" s="185"/>
      <c r="E290" s="194"/>
      <c r="F290" s="194"/>
      <c r="G290" s="194"/>
      <c r="H290" s="194"/>
      <c r="I290" s="194"/>
      <c r="J290" s="194"/>
      <c r="K290" s="194"/>
      <c r="L290" s="194"/>
      <c r="M290" s="194"/>
      <c r="N290" s="194"/>
      <c r="O290" s="194"/>
      <c r="Q290" s="609">
        <v>13</v>
      </c>
      <c r="R290" s="265">
        <f t="shared" si="22"/>
        <v>44.333333333333336</v>
      </c>
      <c r="S290" s="265">
        <f t="shared" ca="1" si="24"/>
        <v>47.533333333333331</v>
      </c>
      <c r="T290" s="265">
        <f t="shared" ca="1" si="24"/>
        <v>47.888888888888886</v>
      </c>
      <c r="U290" s="265">
        <f t="shared" ca="1" si="24"/>
        <v>47.625</v>
      </c>
      <c r="V290" s="265">
        <f t="shared" ca="1" si="24"/>
        <v>47.928571428571431</v>
      </c>
    </row>
    <row r="291" spans="1:22" x14ac:dyDescent="0.2">
      <c r="A291" s="609"/>
      <c r="B291" s="265"/>
      <c r="D291" s="185"/>
      <c r="E291" s="194"/>
      <c r="F291" s="194"/>
      <c r="G291" s="194"/>
      <c r="H291" s="194"/>
      <c r="I291" s="194"/>
      <c r="J291" s="194"/>
      <c r="K291" s="194"/>
      <c r="L291" s="194"/>
      <c r="M291" s="194"/>
      <c r="N291" s="194"/>
      <c r="O291" s="194"/>
      <c r="Q291" s="609">
        <v>14</v>
      </c>
      <c r="R291" s="265">
        <f t="shared" si="22"/>
        <v>45.2</v>
      </c>
      <c r="S291" s="265">
        <f t="shared" ca="1" si="24"/>
        <v>47.0625</v>
      </c>
      <c r="T291" s="265">
        <f t="shared" ca="1" si="24"/>
        <v>49</v>
      </c>
      <c r="U291" s="265">
        <f t="shared" ca="1" si="24"/>
        <v>48.6</v>
      </c>
      <c r="V291" s="265">
        <f t="shared" ca="1" si="24"/>
        <v>51.5</v>
      </c>
    </row>
    <row r="292" spans="1:22" x14ac:dyDescent="0.2">
      <c r="A292" s="609"/>
      <c r="B292" s="265"/>
      <c r="D292" s="185"/>
      <c r="E292" s="194"/>
      <c r="F292" s="194"/>
      <c r="G292" s="194"/>
      <c r="H292" s="194"/>
      <c r="I292" s="194"/>
      <c r="J292" s="194"/>
      <c r="K292" s="194"/>
      <c r="L292" s="194"/>
      <c r="M292" s="194"/>
      <c r="N292" s="194"/>
      <c r="O292" s="194"/>
      <c r="Q292" s="609">
        <v>15</v>
      </c>
      <c r="R292" s="265">
        <f t="shared" si="22"/>
        <v>45</v>
      </c>
      <c r="S292" s="265">
        <f t="shared" ca="1" si="24"/>
        <v>47.666666666666664</v>
      </c>
      <c r="T292" s="265">
        <f t="shared" ca="1" si="24"/>
        <v>46.125</v>
      </c>
      <c r="U292" s="265" t="e">
        <f t="shared" ca="1" si="24"/>
        <v>#DIV/0!</v>
      </c>
      <c r="V292" s="265">
        <f t="shared" ca="1" si="24"/>
        <v>48.230769230769234</v>
      </c>
    </row>
    <row r="293" spans="1:22" x14ac:dyDescent="0.2">
      <c r="A293" s="609"/>
      <c r="B293" s="265"/>
      <c r="D293" s="185"/>
      <c r="E293" s="194"/>
      <c r="F293" s="194"/>
      <c r="G293" s="194"/>
      <c r="H293" s="194"/>
      <c r="I293" s="194"/>
      <c r="J293" s="194"/>
      <c r="K293" s="194"/>
      <c r="L293" s="194"/>
      <c r="M293" s="194"/>
      <c r="N293" s="194"/>
      <c r="O293" s="194"/>
      <c r="Q293" s="609">
        <v>16</v>
      </c>
      <c r="R293" s="265">
        <f t="shared" si="22"/>
        <v>44.5625</v>
      </c>
      <c r="S293" s="265">
        <f t="shared" ca="1" si="24"/>
        <v>44.6</v>
      </c>
      <c r="T293" s="265" t="e">
        <f t="shared" ca="1" si="24"/>
        <v>#DIV/0!</v>
      </c>
      <c r="U293" s="265" t="e">
        <f t="shared" ca="1" si="24"/>
        <v>#DIV/0!</v>
      </c>
      <c r="V293" s="265">
        <f t="shared" ca="1" si="24"/>
        <v>45.363636363636367</v>
      </c>
    </row>
    <row r="294" spans="1:22" x14ac:dyDescent="0.2">
      <c r="D294" s="185"/>
      <c r="E294" s="194"/>
      <c r="F294" s="194"/>
      <c r="G294" s="194"/>
      <c r="H294" s="194"/>
      <c r="I294" s="194"/>
      <c r="J294" s="194"/>
      <c r="K294" s="194"/>
      <c r="L294" s="194"/>
      <c r="M294" s="194"/>
      <c r="N294" s="194"/>
      <c r="O294" s="194"/>
      <c r="Q294" s="609">
        <v>17</v>
      </c>
      <c r="R294" s="265" t="e">
        <f t="shared" si="22"/>
        <v>#DIV/0!</v>
      </c>
      <c r="S294" s="265" t="e">
        <f t="shared" ca="1" si="24"/>
        <v>#DIV/0!</v>
      </c>
      <c r="T294" s="265" t="e">
        <f t="shared" ca="1" si="24"/>
        <v>#DIV/0!</v>
      </c>
      <c r="U294" s="265" t="e">
        <f t="shared" ca="1" si="24"/>
        <v>#DIV/0!</v>
      </c>
      <c r="V294" s="265">
        <f t="shared" ca="1" si="24"/>
        <v>48</v>
      </c>
    </row>
    <row r="295" spans="1:22" x14ac:dyDescent="0.2">
      <c r="B295" s="265"/>
      <c r="D295" s="185"/>
      <c r="E295" s="194"/>
      <c r="F295" s="194"/>
      <c r="G295" s="194"/>
      <c r="H295" s="194"/>
      <c r="I295" s="194"/>
      <c r="J295" s="194"/>
      <c r="K295" s="194"/>
      <c r="L295" s="194"/>
      <c r="M295" s="194"/>
      <c r="N295" s="194"/>
      <c r="O295" s="194"/>
      <c r="R295" s="609"/>
    </row>
    <row r="296" spans="1:22" x14ac:dyDescent="0.2">
      <c r="R296" s="265">
        <f>AVERAGEIF(R278:R294,"&lt;&gt;#DIV/0!")</f>
        <v>46.863949280370043</v>
      </c>
      <c r="S296" s="265">
        <f t="shared" ref="S296:V296" ca="1" si="26">AVERAGEIF(S278:S294,"&lt;&gt;#DIV/0!")</f>
        <v>46.604317644161398</v>
      </c>
      <c r="T296" s="265">
        <f t="shared" ca="1" si="26"/>
        <v>47.119353054353056</v>
      </c>
      <c r="U296" s="265">
        <f t="shared" ca="1" si="26"/>
        <v>47.66087662337663</v>
      </c>
      <c r="V296" s="265">
        <f t="shared" ca="1" si="26"/>
        <v>47.993182077438135</v>
      </c>
    </row>
    <row r="297" spans="1:22" x14ac:dyDescent="0.2">
      <c r="D297" s="309"/>
      <c r="E297" s="310"/>
      <c r="F297" s="310"/>
      <c r="G297" s="310"/>
      <c r="H297" s="310"/>
      <c r="I297" s="310"/>
      <c r="J297" s="310"/>
      <c r="K297" s="310"/>
      <c r="L297" s="311"/>
      <c r="M297" s="311"/>
      <c r="N297" s="311"/>
      <c r="O297" s="311"/>
      <c r="V297" s="525"/>
    </row>
    <row r="298" spans="1:22" x14ac:dyDescent="0.2">
      <c r="A298" s="1034"/>
      <c r="B298" s="1034"/>
      <c r="D298" s="309"/>
      <c r="E298" s="310"/>
      <c r="F298" s="310"/>
      <c r="G298" s="310"/>
      <c r="H298" s="310"/>
      <c r="I298" s="310"/>
      <c r="J298" s="310"/>
      <c r="K298" s="310"/>
      <c r="L298" s="311"/>
      <c r="M298" s="311"/>
      <c r="N298" s="311"/>
      <c r="O298" s="311"/>
      <c r="Q298" s="1034" t="s">
        <v>134</v>
      </c>
      <c r="R298" s="1034"/>
    </row>
    <row r="299" spans="1:22" x14ac:dyDescent="0.2">
      <c r="A299" s="609"/>
      <c r="D299" s="309"/>
      <c r="E299" s="310"/>
      <c r="F299" s="310"/>
      <c r="G299" s="310"/>
      <c r="H299" s="310"/>
      <c r="I299" s="310"/>
      <c r="J299" s="310"/>
      <c r="K299" s="310"/>
      <c r="L299" s="311"/>
      <c r="M299" s="311"/>
      <c r="N299" s="311"/>
      <c r="O299" s="311"/>
      <c r="Q299" s="609" t="s">
        <v>17</v>
      </c>
      <c r="R299" s="609" t="s">
        <v>117</v>
      </c>
    </row>
    <row r="300" spans="1:22" x14ac:dyDescent="0.2">
      <c r="A300" s="609"/>
      <c r="B300" s="269"/>
      <c r="D300" s="309"/>
      <c r="E300" s="310"/>
      <c r="F300" s="310"/>
      <c r="G300" s="310"/>
      <c r="H300" s="310"/>
      <c r="I300" s="310"/>
      <c r="J300" s="310"/>
      <c r="K300" s="310"/>
      <c r="L300" s="311"/>
      <c r="M300" s="311"/>
      <c r="N300" s="311"/>
      <c r="O300" s="311"/>
      <c r="Q300" s="609">
        <v>1</v>
      </c>
      <c r="R300" s="269">
        <f t="shared" ref="R300:R311" si="27">RANK(R278,$R$278:$R$289,1)</f>
        <v>10</v>
      </c>
    </row>
    <row r="301" spans="1:22" x14ac:dyDescent="0.2">
      <c r="A301" s="609"/>
      <c r="B301" s="269"/>
      <c r="D301" s="309"/>
      <c r="E301" s="310"/>
      <c r="F301" s="310"/>
      <c r="G301" s="310"/>
      <c r="H301" s="310"/>
      <c r="I301" s="310"/>
      <c r="J301" s="310"/>
      <c r="K301" s="310"/>
      <c r="L301" s="311"/>
      <c r="M301" s="311"/>
      <c r="N301" s="311"/>
      <c r="O301" s="311"/>
      <c r="Q301" s="609">
        <v>2</v>
      </c>
      <c r="R301" s="269">
        <f t="shared" si="27"/>
        <v>12</v>
      </c>
    </row>
    <row r="302" spans="1:22" x14ac:dyDescent="0.2">
      <c r="A302" s="609"/>
      <c r="B302" s="269"/>
      <c r="D302" s="309"/>
      <c r="E302" s="310"/>
      <c r="F302" s="310"/>
      <c r="G302" s="310"/>
      <c r="H302" s="310"/>
      <c r="I302" s="310"/>
      <c r="J302" s="310"/>
      <c r="K302" s="310"/>
      <c r="L302" s="311"/>
      <c r="M302" s="311"/>
      <c r="N302" s="311"/>
      <c r="O302" s="311"/>
      <c r="Q302" s="609">
        <v>3</v>
      </c>
      <c r="R302" s="269">
        <f t="shared" si="27"/>
        <v>8</v>
      </c>
    </row>
    <row r="303" spans="1:22" x14ac:dyDescent="0.2">
      <c r="A303" s="609"/>
      <c r="B303" s="269"/>
      <c r="D303" s="309"/>
      <c r="E303" s="310"/>
      <c r="F303" s="310"/>
      <c r="G303" s="310"/>
      <c r="H303" s="310"/>
      <c r="I303" s="310"/>
      <c r="J303" s="310"/>
      <c r="K303" s="310"/>
      <c r="L303" s="311"/>
      <c r="M303" s="311"/>
      <c r="N303" s="311"/>
      <c r="O303" s="311"/>
      <c r="Q303" s="609">
        <v>4</v>
      </c>
      <c r="R303" s="269">
        <f t="shared" si="27"/>
        <v>5</v>
      </c>
    </row>
    <row r="304" spans="1:22" x14ac:dyDescent="0.2">
      <c r="A304" s="609"/>
      <c r="B304" s="269"/>
      <c r="D304" s="309"/>
      <c r="E304" s="310"/>
      <c r="F304" s="310"/>
      <c r="G304" s="310"/>
      <c r="H304" s="310"/>
      <c r="I304" s="310"/>
      <c r="J304" s="310"/>
      <c r="K304" s="310"/>
      <c r="L304" s="311"/>
      <c r="M304" s="311"/>
      <c r="N304" s="311"/>
      <c r="O304" s="311"/>
      <c r="Q304" s="609">
        <v>5</v>
      </c>
      <c r="R304" s="269">
        <f t="shared" si="27"/>
        <v>7</v>
      </c>
    </row>
    <row r="305" spans="1:24" x14ac:dyDescent="0.2">
      <c r="A305" s="609"/>
      <c r="B305" s="269"/>
      <c r="D305" s="309"/>
      <c r="E305" s="310"/>
      <c r="F305" s="310"/>
      <c r="G305" s="310"/>
      <c r="H305" s="310"/>
      <c r="I305" s="310"/>
      <c r="J305" s="310"/>
      <c r="K305" s="310"/>
      <c r="L305" s="311"/>
      <c r="M305" s="311"/>
      <c r="N305" s="311"/>
      <c r="O305" s="311"/>
      <c r="Q305" s="609">
        <v>6</v>
      </c>
      <c r="R305" s="269">
        <f t="shared" si="27"/>
        <v>11</v>
      </c>
    </row>
    <row r="306" spans="1:24" x14ac:dyDescent="0.2">
      <c r="A306" s="609"/>
      <c r="B306" s="269"/>
      <c r="D306" s="309"/>
      <c r="E306" s="310"/>
      <c r="F306" s="310"/>
      <c r="G306" s="310"/>
      <c r="H306" s="310"/>
      <c r="I306" s="310"/>
      <c r="J306" s="310"/>
      <c r="K306" s="310"/>
      <c r="L306" s="311"/>
      <c r="M306" s="311"/>
      <c r="N306" s="311"/>
      <c r="O306" s="311"/>
      <c r="Q306" s="609">
        <v>7</v>
      </c>
      <c r="R306" s="269">
        <f t="shared" si="27"/>
        <v>1</v>
      </c>
    </row>
    <row r="307" spans="1:24" x14ac:dyDescent="0.2">
      <c r="A307" s="609"/>
      <c r="B307" s="269"/>
      <c r="D307" s="309"/>
      <c r="E307" s="310"/>
      <c r="F307" s="310"/>
      <c r="G307" s="310"/>
      <c r="H307" s="310"/>
      <c r="I307" s="310"/>
      <c r="J307" s="310"/>
      <c r="K307" s="310"/>
      <c r="L307" s="311"/>
      <c r="M307" s="311"/>
      <c r="N307" s="311"/>
      <c r="O307" s="311"/>
      <c r="Q307" s="609">
        <v>8</v>
      </c>
      <c r="R307" s="269">
        <f t="shared" si="27"/>
        <v>6</v>
      </c>
    </row>
    <row r="308" spans="1:24" x14ac:dyDescent="0.2">
      <c r="A308" s="609"/>
      <c r="B308" s="269"/>
      <c r="Q308" s="609">
        <v>9</v>
      </c>
      <c r="R308" s="269">
        <f t="shared" si="27"/>
        <v>4</v>
      </c>
    </row>
    <row r="309" spans="1:24" x14ac:dyDescent="0.2">
      <c r="A309" s="609"/>
      <c r="B309" s="269"/>
      <c r="Q309" s="609">
        <v>10</v>
      </c>
      <c r="R309" s="269">
        <f t="shared" si="27"/>
        <v>2</v>
      </c>
    </row>
    <row r="310" spans="1:24" x14ac:dyDescent="0.2">
      <c r="A310" s="609"/>
      <c r="B310" s="269"/>
      <c r="Q310" s="609">
        <v>11</v>
      </c>
      <c r="R310" s="269">
        <f t="shared" si="27"/>
        <v>3</v>
      </c>
    </row>
    <row r="311" spans="1:24" x14ac:dyDescent="0.2">
      <c r="A311" s="609"/>
      <c r="B311" s="269"/>
      <c r="Q311" s="609">
        <v>12</v>
      </c>
      <c r="R311" s="269">
        <f t="shared" si="27"/>
        <v>8</v>
      </c>
    </row>
    <row r="313" spans="1:24" ht="15" thickBot="1" x14ac:dyDescent="0.25">
      <c r="X313" s="11">
        <f>6*17</f>
        <v>102</v>
      </c>
    </row>
    <row r="314" spans="1:24" x14ac:dyDescent="0.2">
      <c r="S314" s="573" t="s">
        <v>130</v>
      </c>
      <c r="T314" s="592">
        <f t="shared" ref="T314:T333" si="28">SUMIF($A$2:$A$269,"=" &amp; S314,$T$2:$T$269)</f>
        <v>4.3333333333333304</v>
      </c>
      <c r="U314" s="592">
        <f t="shared" ref="U314:U333" si="29">SUMIF($A$2:$A$269,"=" &amp; S314,$U$2:$U$269)</f>
        <v>37</v>
      </c>
      <c r="V314" s="592">
        <f t="shared" ref="V314:V333" si="30">SUMIF($A$2:$A$269,"=" &amp; S314,$V$2:$V$269)</f>
        <v>14</v>
      </c>
      <c r="W314" s="593">
        <f>SUM(T314:V314)</f>
        <v>55.333333333333329</v>
      </c>
      <c r="X314" s="11">
        <f>RANK(W314,$W$314:$W$333)</f>
        <v>9</v>
      </c>
    </row>
    <row r="315" spans="1:24" x14ac:dyDescent="0.2">
      <c r="S315" s="574" t="s">
        <v>29</v>
      </c>
      <c r="T315" s="592">
        <f t="shared" si="28"/>
        <v>42.633333333333326</v>
      </c>
      <c r="U315" s="592">
        <f t="shared" si="29"/>
        <v>120</v>
      </c>
      <c r="V315" s="592">
        <f t="shared" si="30"/>
        <v>25</v>
      </c>
      <c r="W315" s="593">
        <f t="shared" ref="W315:W332" si="31">SUM(T315:V315)</f>
        <v>187.63333333333333</v>
      </c>
      <c r="X315" s="11">
        <f t="shared" ref="X315:X333" si="32">RANK(W315,$W$314:$W$333)</f>
        <v>1</v>
      </c>
    </row>
    <row r="316" spans="1:24" x14ac:dyDescent="0.2">
      <c r="S316" s="574" t="s">
        <v>511</v>
      </c>
      <c r="T316" s="592">
        <f t="shared" si="28"/>
        <v>4.8</v>
      </c>
      <c r="U316" s="592">
        <f t="shared" si="29"/>
        <v>0</v>
      </c>
      <c r="V316" s="592">
        <f t="shared" si="30"/>
        <v>0</v>
      </c>
      <c r="W316" s="593">
        <f t="shared" si="31"/>
        <v>4.8</v>
      </c>
      <c r="X316" s="11">
        <f t="shared" si="32"/>
        <v>15</v>
      </c>
    </row>
    <row r="317" spans="1:24" x14ac:dyDescent="0.2">
      <c r="S317" s="574" t="s">
        <v>57</v>
      </c>
      <c r="T317" s="592">
        <f t="shared" si="28"/>
        <v>16.666666666666661</v>
      </c>
      <c r="U317" s="592">
        <f t="shared" si="29"/>
        <v>13</v>
      </c>
      <c r="V317" s="592">
        <f t="shared" si="30"/>
        <v>0</v>
      </c>
      <c r="W317" s="593">
        <f t="shared" si="31"/>
        <v>29.666666666666661</v>
      </c>
      <c r="X317" s="11">
        <f t="shared" si="32"/>
        <v>13</v>
      </c>
    </row>
    <row r="318" spans="1:24" x14ac:dyDescent="0.2">
      <c r="S318" s="574" t="s">
        <v>129</v>
      </c>
      <c r="T318" s="592">
        <f t="shared" si="28"/>
        <v>32.5</v>
      </c>
      <c r="U318" s="592">
        <f t="shared" si="29"/>
        <v>12</v>
      </c>
      <c r="V318" s="592">
        <f t="shared" si="30"/>
        <v>55</v>
      </c>
      <c r="W318" s="593">
        <f t="shared" si="31"/>
        <v>99.5</v>
      </c>
      <c r="X318" s="11">
        <f t="shared" si="32"/>
        <v>5</v>
      </c>
    </row>
    <row r="319" spans="1:24" x14ac:dyDescent="0.2">
      <c r="S319" s="574" t="s">
        <v>34</v>
      </c>
      <c r="T319" s="592">
        <f t="shared" si="28"/>
        <v>14</v>
      </c>
      <c r="U319" s="592">
        <f t="shared" si="29"/>
        <v>13</v>
      </c>
      <c r="V319" s="592">
        <f t="shared" si="30"/>
        <v>19</v>
      </c>
      <c r="W319" s="593">
        <f t="shared" si="31"/>
        <v>46</v>
      </c>
      <c r="X319" s="11">
        <f t="shared" si="32"/>
        <v>10</v>
      </c>
    </row>
    <row r="320" spans="1:24" x14ac:dyDescent="0.2">
      <c r="S320" s="574" t="s">
        <v>507</v>
      </c>
      <c r="T320" s="592">
        <f t="shared" si="28"/>
        <v>9.3333333333333304</v>
      </c>
      <c r="U320" s="592">
        <f t="shared" si="29"/>
        <v>0</v>
      </c>
      <c r="V320" s="592">
        <f t="shared" si="30"/>
        <v>14</v>
      </c>
      <c r="W320" s="593">
        <f t="shared" si="31"/>
        <v>23.333333333333329</v>
      </c>
      <c r="X320" s="11">
        <f t="shared" si="32"/>
        <v>14</v>
      </c>
    </row>
    <row r="321" spans="19:24" x14ac:dyDescent="0.2">
      <c r="S321" s="574" t="s">
        <v>49</v>
      </c>
      <c r="T321" s="592">
        <f t="shared" si="28"/>
        <v>19.666666666666661</v>
      </c>
      <c r="U321" s="592">
        <f t="shared" si="29"/>
        <v>27</v>
      </c>
      <c r="V321" s="592">
        <f t="shared" si="30"/>
        <v>10</v>
      </c>
      <c r="W321" s="593">
        <f t="shared" si="31"/>
        <v>56.666666666666657</v>
      </c>
      <c r="X321" s="11">
        <f t="shared" si="32"/>
        <v>8</v>
      </c>
    </row>
    <row r="322" spans="19:24" x14ac:dyDescent="0.2">
      <c r="S322" s="574" t="s">
        <v>131</v>
      </c>
      <c r="T322" s="592">
        <f t="shared" si="28"/>
        <v>41.333333333333329</v>
      </c>
      <c r="U322" s="592">
        <f t="shared" si="29"/>
        <v>54</v>
      </c>
      <c r="V322" s="592">
        <f t="shared" si="30"/>
        <v>20</v>
      </c>
      <c r="W322" s="593">
        <f t="shared" si="31"/>
        <v>115.33333333333333</v>
      </c>
      <c r="X322" s="11">
        <f t="shared" si="32"/>
        <v>4</v>
      </c>
    </row>
    <row r="323" spans="19:24" x14ac:dyDescent="0.2">
      <c r="S323" s="574" t="s">
        <v>37</v>
      </c>
      <c r="T323" s="592">
        <f t="shared" si="28"/>
        <v>36.133333333333326</v>
      </c>
      <c r="U323" s="592">
        <f t="shared" si="29"/>
        <v>12</v>
      </c>
      <c r="V323" s="592">
        <f t="shared" si="30"/>
        <v>23</v>
      </c>
      <c r="W323" s="593">
        <f t="shared" si="31"/>
        <v>71.133333333333326</v>
      </c>
      <c r="X323" s="11">
        <f t="shared" si="32"/>
        <v>6</v>
      </c>
    </row>
    <row r="324" spans="19:24" x14ac:dyDescent="0.2">
      <c r="S324" s="574" t="s">
        <v>38</v>
      </c>
      <c r="T324" s="592">
        <f t="shared" si="28"/>
        <v>6</v>
      </c>
      <c r="U324" s="592">
        <f t="shared" si="29"/>
        <v>0</v>
      </c>
      <c r="V324" s="592">
        <f t="shared" si="30"/>
        <v>24</v>
      </c>
      <c r="W324" s="593">
        <f t="shared" si="31"/>
        <v>30</v>
      </c>
      <c r="X324" s="11">
        <f t="shared" si="32"/>
        <v>12</v>
      </c>
    </row>
    <row r="325" spans="19:24" x14ac:dyDescent="0.2">
      <c r="S325" s="574" t="s">
        <v>39</v>
      </c>
      <c r="T325" s="592">
        <f t="shared" si="28"/>
        <v>55.29999999933333</v>
      </c>
      <c r="U325" s="592">
        <f t="shared" si="29"/>
        <v>14</v>
      </c>
      <c r="V325" s="592">
        <f t="shared" si="30"/>
        <v>53</v>
      </c>
      <c r="W325" s="593">
        <f t="shared" si="31"/>
        <v>122.29999999933332</v>
      </c>
      <c r="X325" s="11">
        <f t="shared" si="32"/>
        <v>3</v>
      </c>
    </row>
    <row r="326" spans="19:24" x14ac:dyDescent="0.2">
      <c r="S326" s="574" t="s">
        <v>40</v>
      </c>
      <c r="T326" s="592">
        <f t="shared" si="28"/>
        <v>51.466666666666654</v>
      </c>
      <c r="U326" s="592">
        <f t="shared" si="29"/>
        <v>77</v>
      </c>
      <c r="V326" s="592">
        <f t="shared" si="30"/>
        <v>44</v>
      </c>
      <c r="W326" s="593">
        <f t="shared" si="31"/>
        <v>172.46666666666664</v>
      </c>
      <c r="X326" s="11">
        <f t="shared" si="32"/>
        <v>2</v>
      </c>
    </row>
    <row r="327" spans="19:24" x14ac:dyDescent="0.2">
      <c r="S327" s="574" t="s">
        <v>41</v>
      </c>
      <c r="T327" s="592">
        <f t="shared" si="28"/>
        <v>32.5</v>
      </c>
      <c r="U327" s="592">
        <f t="shared" si="29"/>
        <v>0</v>
      </c>
      <c r="V327" s="592">
        <f t="shared" si="30"/>
        <v>28</v>
      </c>
      <c r="W327" s="593">
        <f t="shared" si="31"/>
        <v>60.5</v>
      </c>
      <c r="X327" s="11">
        <f t="shared" si="32"/>
        <v>7</v>
      </c>
    </row>
    <row r="328" spans="19:24" ht="15" thickBot="1" x14ac:dyDescent="0.25">
      <c r="S328" s="575" t="s">
        <v>521</v>
      </c>
      <c r="T328" s="592">
        <f t="shared" si="28"/>
        <v>0</v>
      </c>
      <c r="U328" s="592">
        <f t="shared" si="29"/>
        <v>0</v>
      </c>
      <c r="V328" s="592">
        <f t="shared" si="30"/>
        <v>0</v>
      </c>
      <c r="W328" s="593">
        <f t="shared" si="31"/>
        <v>0</v>
      </c>
      <c r="X328" s="11">
        <f t="shared" si="32"/>
        <v>16</v>
      </c>
    </row>
    <row r="329" spans="19:24" x14ac:dyDescent="0.2">
      <c r="S329" s="250" t="s">
        <v>28</v>
      </c>
      <c r="T329" s="592">
        <f t="shared" si="28"/>
        <v>0</v>
      </c>
      <c r="U329" s="592">
        <f t="shared" si="29"/>
        <v>0</v>
      </c>
      <c r="V329" s="592">
        <f t="shared" si="30"/>
        <v>0</v>
      </c>
      <c r="W329" s="593">
        <f t="shared" si="31"/>
        <v>0</v>
      </c>
      <c r="X329" s="11">
        <f t="shared" si="32"/>
        <v>16</v>
      </c>
    </row>
    <row r="330" spans="19:24" x14ac:dyDescent="0.2">
      <c r="S330" s="578" t="s">
        <v>503</v>
      </c>
      <c r="T330" s="592">
        <f t="shared" si="28"/>
        <v>0</v>
      </c>
      <c r="U330" s="592">
        <f t="shared" si="29"/>
        <v>0</v>
      </c>
      <c r="V330" s="592">
        <f t="shared" si="30"/>
        <v>0</v>
      </c>
      <c r="W330" s="593">
        <f t="shared" si="31"/>
        <v>0</v>
      </c>
      <c r="X330" s="11">
        <f t="shared" si="32"/>
        <v>16</v>
      </c>
    </row>
    <row r="331" spans="19:24" x14ac:dyDescent="0.2">
      <c r="S331" s="578" t="s">
        <v>30</v>
      </c>
      <c r="T331" s="592">
        <f t="shared" si="28"/>
        <v>0</v>
      </c>
      <c r="U331" s="592">
        <f t="shared" si="29"/>
        <v>0</v>
      </c>
      <c r="V331" s="592">
        <f t="shared" si="30"/>
        <v>0</v>
      </c>
      <c r="W331" s="593">
        <f t="shared" si="31"/>
        <v>0</v>
      </c>
      <c r="X331" s="11">
        <f t="shared" si="32"/>
        <v>16</v>
      </c>
    </row>
    <row r="332" spans="19:24" x14ac:dyDescent="0.2">
      <c r="S332" s="428" t="s">
        <v>512</v>
      </c>
      <c r="T332" s="592">
        <f t="shared" si="28"/>
        <v>9.3333333333333304</v>
      </c>
      <c r="U332" s="592">
        <f t="shared" si="29"/>
        <v>13</v>
      </c>
      <c r="V332" s="592">
        <f t="shared" si="30"/>
        <v>9</v>
      </c>
      <c r="W332" s="593">
        <f t="shared" si="31"/>
        <v>31.333333333333329</v>
      </c>
      <c r="X332" s="11">
        <f t="shared" si="32"/>
        <v>11</v>
      </c>
    </row>
    <row r="333" spans="19:24" x14ac:dyDescent="0.2">
      <c r="S333" s="584" t="s">
        <v>35</v>
      </c>
      <c r="T333" s="592">
        <f t="shared" si="28"/>
        <v>0</v>
      </c>
      <c r="U333" s="592">
        <f t="shared" si="29"/>
        <v>0</v>
      </c>
      <c r="V333" s="592">
        <f t="shared" si="30"/>
        <v>0</v>
      </c>
      <c r="W333" s="593"/>
      <c r="X333" s="11">
        <f t="shared" si="32"/>
        <v>16</v>
      </c>
    </row>
    <row r="362" spans="24:24" ht="15" x14ac:dyDescent="0.25">
      <c r="X362"/>
    </row>
    <row r="363" spans="24:24" ht="15" x14ac:dyDescent="0.25">
      <c r="X363" s="274"/>
    </row>
    <row r="364" spans="24:24" ht="15" x14ac:dyDescent="0.25">
      <c r="X364"/>
    </row>
  </sheetData>
  <autoFilter ref="A1:AQ274"/>
  <mergeCells count="9">
    <mergeCell ref="D283:E283"/>
    <mergeCell ref="A298:B298"/>
    <mergeCell ref="Q298:R298"/>
    <mergeCell ref="A276:B276"/>
    <mergeCell ref="Q276:R276"/>
    <mergeCell ref="D279:E279"/>
    <mergeCell ref="D280:E280"/>
    <mergeCell ref="D281:E281"/>
    <mergeCell ref="D282:E282"/>
  </mergeCells>
  <conditionalFormatting sqref="H138:H211 H2:H136 H228:H269">
    <cfRule type="cellIs" dxfId="2295" priority="55" stopIfTrue="1" operator="greaterThan">
      <formula>$H$274*2+2</formula>
    </cfRule>
    <cfRule type="cellIs" dxfId="2294" priority="56" stopIfTrue="1" operator="greaterThan">
      <formula>$H$274*2</formula>
    </cfRule>
  </conditionalFormatting>
  <conditionalFormatting sqref="I138:I211 I2:I136 I228:I269">
    <cfRule type="cellIs" dxfId="2293" priority="57" stopIfTrue="1" operator="greaterThan">
      <formula>$I$274*2+2</formula>
    </cfRule>
    <cfRule type="cellIs" dxfId="2292" priority="58" stopIfTrue="1" operator="greaterThan">
      <formula>$I$274*2</formula>
    </cfRule>
  </conditionalFormatting>
  <conditionalFormatting sqref="J138:J211 J2:J136 J228:J269">
    <cfRule type="cellIs" dxfId="2291" priority="59" stopIfTrue="1" operator="greaterThan">
      <formula>$J$274*2+2</formula>
    </cfRule>
    <cfRule type="cellIs" dxfId="2290" priority="60" stopIfTrue="1" operator="greaterThan">
      <formula>$J$274*2</formula>
    </cfRule>
  </conditionalFormatting>
  <conditionalFormatting sqref="K138:K211 K2:K136 K228:K269">
    <cfRule type="cellIs" dxfId="2289" priority="61" stopIfTrue="1" operator="greaterThan">
      <formula>$K$274*2+2</formula>
    </cfRule>
    <cfRule type="cellIs" dxfId="2288" priority="62" stopIfTrue="1" operator="greaterThan">
      <formula>$K$274*2</formula>
    </cfRule>
  </conditionalFormatting>
  <conditionalFormatting sqref="L138:L211 L2:L136 L228:L269">
    <cfRule type="cellIs" dxfId="2287" priority="63" stopIfTrue="1" operator="greaterThan">
      <formula>$L$274*2+2</formula>
    </cfRule>
    <cfRule type="cellIs" dxfId="2286" priority="64" stopIfTrue="1" operator="greaterThan">
      <formula>$L$274*2</formula>
    </cfRule>
  </conditionalFormatting>
  <conditionalFormatting sqref="M138:M211 M2:M136 M228:M269">
    <cfRule type="cellIs" dxfId="2285" priority="65" stopIfTrue="1" operator="greaterThan">
      <formula>$M$274*2+2</formula>
    </cfRule>
    <cfRule type="cellIs" dxfId="2284" priority="66" stopIfTrue="1" operator="greaterThan">
      <formula>$M$274*2</formula>
    </cfRule>
  </conditionalFormatting>
  <conditionalFormatting sqref="N138:N211 N2:N136 N228:N269">
    <cfRule type="cellIs" dxfId="2283" priority="67" stopIfTrue="1" operator="greaterThan">
      <formula>$N$274*2+2</formula>
    </cfRule>
    <cfRule type="cellIs" dxfId="2282" priority="68" stopIfTrue="1" operator="greaterThan">
      <formula>$N$274*2</formula>
    </cfRule>
  </conditionalFormatting>
  <conditionalFormatting sqref="G138:G211 G2:G136 G228:G269">
    <cfRule type="cellIs" dxfId="2281" priority="69" stopIfTrue="1" operator="greaterThan">
      <formula>$G$274*2+2</formula>
    </cfRule>
    <cfRule type="cellIs" dxfId="2280" priority="70" stopIfTrue="1" operator="greaterThan">
      <formula>$G$274*2</formula>
    </cfRule>
  </conditionalFormatting>
  <conditionalFormatting sqref="F138:F211 F2:F136 F228:F269">
    <cfRule type="cellIs" dxfId="2279" priority="71" stopIfTrue="1" operator="greaterThan">
      <formula>$F$274*2+2</formula>
    </cfRule>
    <cfRule type="cellIs" dxfId="2278" priority="72" stopIfTrue="1" operator="greaterThan">
      <formula>$F$274*2</formula>
    </cfRule>
  </conditionalFormatting>
  <conditionalFormatting sqref="H137">
    <cfRule type="cellIs" dxfId="2277" priority="37" stopIfTrue="1" operator="greaterThan">
      <formula>$H$274*2+2</formula>
    </cfRule>
    <cfRule type="cellIs" dxfId="2276" priority="38" stopIfTrue="1" operator="greaterThan">
      <formula>$H$274*2</formula>
    </cfRule>
  </conditionalFormatting>
  <conditionalFormatting sqref="I137">
    <cfRule type="cellIs" dxfId="2275" priority="39" stopIfTrue="1" operator="greaterThan">
      <formula>$I$274*2+2</formula>
    </cfRule>
    <cfRule type="cellIs" dxfId="2274" priority="40" stopIfTrue="1" operator="greaterThan">
      <formula>$I$274*2</formula>
    </cfRule>
  </conditionalFormatting>
  <conditionalFormatting sqref="J137">
    <cfRule type="cellIs" dxfId="2273" priority="41" stopIfTrue="1" operator="greaterThan">
      <formula>$J$274*2+2</formula>
    </cfRule>
    <cfRule type="cellIs" dxfId="2272" priority="42" stopIfTrue="1" operator="greaterThan">
      <formula>$J$274*2</formula>
    </cfRule>
  </conditionalFormatting>
  <conditionalFormatting sqref="K137">
    <cfRule type="cellIs" dxfId="2271" priority="43" stopIfTrue="1" operator="greaterThan">
      <formula>$K$274*2+2</formula>
    </cfRule>
    <cfRule type="cellIs" dxfId="2270" priority="44" stopIfTrue="1" operator="greaterThan">
      <formula>$K$274*2</formula>
    </cfRule>
  </conditionalFormatting>
  <conditionalFormatting sqref="L137">
    <cfRule type="cellIs" dxfId="2269" priority="45" stopIfTrue="1" operator="greaterThan">
      <formula>$L$274*2+2</formula>
    </cfRule>
    <cfRule type="cellIs" dxfId="2268" priority="46" stopIfTrue="1" operator="greaterThan">
      <formula>$L$274*2</formula>
    </cfRule>
  </conditionalFormatting>
  <conditionalFormatting sqref="M137">
    <cfRule type="cellIs" dxfId="2267" priority="47" stopIfTrue="1" operator="greaterThan">
      <formula>$M$274*2+2</formula>
    </cfRule>
    <cfRule type="cellIs" dxfId="2266" priority="48" stopIfTrue="1" operator="greaterThan">
      <formula>$M$274*2</formula>
    </cfRule>
  </conditionalFormatting>
  <conditionalFormatting sqref="N137">
    <cfRule type="cellIs" dxfId="2265" priority="49" stopIfTrue="1" operator="greaterThan">
      <formula>$N$274*2+2</formula>
    </cfRule>
    <cfRule type="cellIs" dxfId="2264" priority="50" stopIfTrue="1" operator="greaterThan">
      <formula>$N$274*2</formula>
    </cfRule>
  </conditionalFormatting>
  <conditionalFormatting sqref="G137">
    <cfRule type="cellIs" dxfId="2263" priority="51" stopIfTrue="1" operator="greaterThan">
      <formula>$G$274*2+2</formula>
    </cfRule>
    <cfRule type="cellIs" dxfId="2262" priority="52" stopIfTrue="1" operator="greaterThan">
      <formula>$G$274*2</formula>
    </cfRule>
  </conditionalFormatting>
  <conditionalFormatting sqref="F137">
    <cfRule type="cellIs" dxfId="2261" priority="53" stopIfTrue="1" operator="greaterThan">
      <formula>$F$274*2+2</formula>
    </cfRule>
    <cfRule type="cellIs" dxfId="2260" priority="54" stopIfTrue="1" operator="greaterThan">
      <formula>$F$274*2</formula>
    </cfRule>
  </conditionalFormatting>
  <conditionalFormatting sqref="H212:H226">
    <cfRule type="cellIs" dxfId="2259" priority="19" stopIfTrue="1" operator="greaterThan">
      <formula>$H$274*2+2</formula>
    </cfRule>
    <cfRule type="cellIs" dxfId="2258" priority="20" stopIfTrue="1" operator="greaterThan">
      <formula>$H$274*2</formula>
    </cfRule>
  </conditionalFormatting>
  <conditionalFormatting sqref="I212:I226">
    <cfRule type="cellIs" dxfId="2257" priority="21" stopIfTrue="1" operator="greaterThan">
      <formula>$I$274*2+2</formula>
    </cfRule>
    <cfRule type="cellIs" dxfId="2256" priority="22" stopIfTrue="1" operator="greaterThan">
      <formula>$I$274*2</formula>
    </cfRule>
  </conditionalFormatting>
  <conditionalFormatting sqref="J212:J226">
    <cfRule type="cellIs" dxfId="2255" priority="23" stopIfTrue="1" operator="greaterThan">
      <formula>$J$274*2+2</formula>
    </cfRule>
    <cfRule type="cellIs" dxfId="2254" priority="24" stopIfTrue="1" operator="greaterThan">
      <formula>$J$274*2</formula>
    </cfRule>
  </conditionalFormatting>
  <conditionalFormatting sqref="K212:K226">
    <cfRule type="cellIs" dxfId="2253" priority="25" stopIfTrue="1" operator="greaterThan">
      <formula>$K$274*2+2</formula>
    </cfRule>
    <cfRule type="cellIs" dxfId="2252" priority="26" stopIfTrue="1" operator="greaterThan">
      <formula>$K$274*2</formula>
    </cfRule>
  </conditionalFormatting>
  <conditionalFormatting sqref="L212:L226">
    <cfRule type="cellIs" dxfId="2251" priority="27" stopIfTrue="1" operator="greaterThan">
      <formula>$L$274*2+2</formula>
    </cfRule>
    <cfRule type="cellIs" dxfId="2250" priority="28" stopIfTrue="1" operator="greaterThan">
      <formula>$L$274*2</formula>
    </cfRule>
  </conditionalFormatting>
  <conditionalFormatting sqref="M212:M226">
    <cfRule type="cellIs" dxfId="2249" priority="29" stopIfTrue="1" operator="greaterThan">
      <formula>$M$274*2+2</formula>
    </cfRule>
    <cfRule type="cellIs" dxfId="2248" priority="30" stopIfTrue="1" operator="greaterThan">
      <formula>$M$274*2</formula>
    </cfRule>
  </conditionalFormatting>
  <conditionalFormatting sqref="N212:N226">
    <cfRule type="cellIs" dxfId="2247" priority="31" stopIfTrue="1" operator="greaterThan">
      <formula>$N$274*2+2</formula>
    </cfRule>
    <cfRule type="cellIs" dxfId="2246" priority="32" stopIfTrue="1" operator="greaterThan">
      <formula>$N$274*2</formula>
    </cfRule>
  </conditionalFormatting>
  <conditionalFormatting sqref="G212:G226">
    <cfRule type="cellIs" dxfId="2245" priority="33" stopIfTrue="1" operator="greaterThan">
      <formula>$G$274*2+2</formula>
    </cfRule>
    <cfRule type="cellIs" dxfId="2244" priority="34" stopIfTrue="1" operator="greaterThan">
      <formula>$G$274*2</formula>
    </cfRule>
  </conditionalFormatting>
  <conditionalFormatting sqref="F212:F226">
    <cfRule type="cellIs" dxfId="2243" priority="35" stopIfTrue="1" operator="greaterThan">
      <formula>$F$274*2+2</formula>
    </cfRule>
    <cfRule type="cellIs" dxfId="2242" priority="36" stopIfTrue="1" operator="greaterThan">
      <formula>$F$274*2</formula>
    </cfRule>
  </conditionalFormatting>
  <conditionalFormatting sqref="H227">
    <cfRule type="cellIs" dxfId="2241" priority="1" stopIfTrue="1" operator="greaterThan">
      <formula>$H$274*2+2</formula>
    </cfRule>
    <cfRule type="cellIs" dxfId="2240" priority="2" stopIfTrue="1" operator="greaterThan">
      <formula>$H$274*2</formula>
    </cfRule>
  </conditionalFormatting>
  <conditionalFormatting sqref="I227">
    <cfRule type="cellIs" dxfId="2239" priority="3" stopIfTrue="1" operator="greaterThan">
      <formula>$I$274*2+2</formula>
    </cfRule>
    <cfRule type="cellIs" dxfId="2238" priority="4" stopIfTrue="1" operator="greaterThan">
      <formula>$I$274*2</formula>
    </cfRule>
  </conditionalFormatting>
  <conditionalFormatting sqref="J227">
    <cfRule type="cellIs" dxfId="2237" priority="5" stopIfTrue="1" operator="greaterThan">
      <formula>$J$274*2+2</formula>
    </cfRule>
    <cfRule type="cellIs" dxfId="2236" priority="6" stopIfTrue="1" operator="greaterThan">
      <formula>$J$274*2</formula>
    </cfRule>
  </conditionalFormatting>
  <conditionalFormatting sqref="K227">
    <cfRule type="cellIs" dxfId="2235" priority="7" stopIfTrue="1" operator="greaterThan">
      <formula>$K$274*2+2</formula>
    </cfRule>
    <cfRule type="cellIs" dxfId="2234" priority="8" stopIfTrue="1" operator="greaterThan">
      <formula>$K$274*2</formula>
    </cfRule>
  </conditionalFormatting>
  <conditionalFormatting sqref="L227">
    <cfRule type="cellIs" dxfId="2233" priority="9" stopIfTrue="1" operator="greaterThan">
      <formula>$L$274*2+2</formula>
    </cfRule>
    <cfRule type="cellIs" dxfId="2232" priority="10" stopIfTrue="1" operator="greaterThan">
      <formula>$L$274*2</formula>
    </cfRule>
  </conditionalFormatting>
  <conditionalFormatting sqref="M227">
    <cfRule type="cellIs" dxfId="2231" priority="11" stopIfTrue="1" operator="greaterThan">
      <formula>$M$274*2+2</formula>
    </cfRule>
    <cfRule type="cellIs" dxfId="2230" priority="12" stopIfTrue="1" operator="greaterThan">
      <formula>$M$274*2</formula>
    </cfRule>
  </conditionalFormatting>
  <conditionalFormatting sqref="N227">
    <cfRule type="cellIs" dxfId="2229" priority="13" stopIfTrue="1" operator="greaterThan">
      <formula>$N$274*2+2</formula>
    </cfRule>
    <cfRule type="cellIs" dxfId="2228" priority="14" stopIfTrue="1" operator="greaterThan">
      <formula>$N$274*2</formula>
    </cfRule>
  </conditionalFormatting>
  <conditionalFormatting sqref="G227">
    <cfRule type="cellIs" dxfId="2227" priority="15" stopIfTrue="1" operator="greaterThan">
      <formula>$G$274*2+2</formula>
    </cfRule>
    <cfRule type="cellIs" dxfId="2226" priority="16" stopIfTrue="1" operator="greaterThan">
      <formula>$G$274*2</formula>
    </cfRule>
  </conditionalFormatting>
  <conditionalFormatting sqref="F227">
    <cfRule type="cellIs" dxfId="2225" priority="17" stopIfTrue="1" operator="greaterThan">
      <formula>$F$274*2+2</formula>
    </cfRule>
    <cfRule type="cellIs" dxfId="2224" priority="18" stopIfTrue="1" operator="greaterThan">
      <formula>$F$274*2</formula>
    </cfRule>
  </conditionalFormatting>
  <pageMargins left="0.7" right="0.7" top="0.75" bottom="0.75" header="0.3" footer="0.3"/>
  <pageSetup orientation="portrait" r:id="rId1"/>
  <headerFooter differentOddEven="1" differentFirst="1"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/>
  <dimension ref="A1:AC338"/>
  <sheetViews>
    <sheetView zoomScale="130" zoomScaleNormal="130" zoomScaleSheetLayoutView="100" workbookViewId="0">
      <pane xSplit="3" ySplit="1" topLeftCell="D102" activePane="bottomRight" state="frozen"/>
      <selection pane="topRight" activeCell="D1" sqref="D1"/>
      <selection pane="bottomLeft" activeCell="A2" sqref="A2"/>
      <selection pane="bottomRight" activeCell="A102" sqref="A102"/>
    </sheetView>
  </sheetViews>
  <sheetFormatPr defaultRowHeight="14.25" x14ac:dyDescent="0.2"/>
  <cols>
    <col min="1" max="1" width="20.7109375" style="11" bestFit="1" customWidth="1"/>
    <col min="2" max="2" width="9.140625" style="558" customWidth="1"/>
    <col min="3" max="3" width="5.85546875" style="558" customWidth="1"/>
    <col min="4" max="4" width="18.5703125" style="558" customWidth="1"/>
    <col min="5" max="5" width="6" style="11" customWidth="1"/>
    <col min="6" max="9" width="4.5703125" style="11" bestFit="1" customWidth="1"/>
    <col min="10" max="14" width="4.5703125" style="11" customWidth="1"/>
    <col min="15" max="15" width="9.28515625" style="11" bestFit="1" customWidth="1"/>
    <col min="16" max="16" width="5.7109375" style="11" bestFit="1" customWidth="1"/>
    <col min="17" max="17" width="10" style="11" bestFit="1" customWidth="1"/>
    <col min="18" max="18" width="12.7109375" style="11" bestFit="1" customWidth="1"/>
    <col min="19" max="19" width="13.140625" style="11" bestFit="1" customWidth="1"/>
    <col min="20" max="20" width="10.140625" style="11" bestFit="1" customWidth="1"/>
    <col min="21" max="21" width="12.85546875" style="11" bestFit="1" customWidth="1"/>
    <col min="22" max="22" width="13.28515625" style="11" bestFit="1" customWidth="1"/>
    <col min="23" max="23" width="9.140625" style="11"/>
    <col min="24" max="24" width="19.5703125" style="11" bestFit="1" customWidth="1"/>
    <col min="25" max="25" width="5.7109375" style="11" bestFit="1" customWidth="1"/>
    <col min="26" max="26" width="5.140625" style="34" bestFit="1" customWidth="1"/>
    <col min="27" max="27" width="5.7109375" style="34" bestFit="1" customWidth="1"/>
    <col min="28" max="29" width="5.7109375" style="344" bestFit="1" customWidth="1"/>
    <col min="30" max="16384" width="9.140625" style="34"/>
  </cols>
  <sheetData>
    <row r="1" spans="1:29" ht="15" thickBot="1" x14ac:dyDescent="0.25">
      <c r="A1" s="8" t="s">
        <v>0</v>
      </c>
      <c r="B1" s="56" t="s">
        <v>18</v>
      </c>
      <c r="C1" s="56" t="s">
        <v>17</v>
      </c>
      <c r="D1" s="56" t="s">
        <v>58</v>
      </c>
      <c r="E1" s="56" t="s">
        <v>2</v>
      </c>
      <c r="F1" s="56" t="s">
        <v>7</v>
      </c>
      <c r="G1" s="56" t="s">
        <v>8</v>
      </c>
      <c r="H1" s="56" t="s">
        <v>9</v>
      </c>
      <c r="I1" s="56" t="s">
        <v>10</v>
      </c>
      <c r="J1" s="56" t="s">
        <v>11</v>
      </c>
      <c r="K1" s="56" t="s">
        <v>12</v>
      </c>
      <c r="L1" s="56" t="s">
        <v>13</v>
      </c>
      <c r="M1" s="56" t="s">
        <v>14</v>
      </c>
      <c r="N1" s="56" t="s">
        <v>15</v>
      </c>
      <c r="O1" s="56" t="s">
        <v>16</v>
      </c>
      <c r="P1" s="219" t="s">
        <v>1</v>
      </c>
      <c r="Q1" s="219" t="s">
        <v>53</v>
      </c>
      <c r="R1" s="219" t="s">
        <v>54</v>
      </c>
      <c r="S1" s="219" t="s">
        <v>55</v>
      </c>
      <c r="T1" s="219" t="s">
        <v>50</v>
      </c>
      <c r="U1" s="219" t="s">
        <v>51</v>
      </c>
      <c r="V1" s="220" t="s">
        <v>52</v>
      </c>
      <c r="W1" s="10"/>
      <c r="X1" s="345" t="s">
        <v>141</v>
      </c>
      <c r="Y1" s="558">
        <v>2</v>
      </c>
      <c r="Z1" s="558">
        <v>3</v>
      </c>
      <c r="AA1" s="558">
        <v>4</v>
      </c>
      <c r="AB1" s="369">
        <v>5</v>
      </c>
      <c r="AC1" s="369">
        <v>6</v>
      </c>
    </row>
    <row r="2" spans="1:29" ht="15" x14ac:dyDescent="0.25">
      <c r="A2" s="272" t="s">
        <v>129</v>
      </c>
      <c r="B2" s="218">
        <v>42107</v>
      </c>
      <c r="C2" s="12">
        <v>1</v>
      </c>
      <c r="D2" s="12" t="str">
        <f>A2&amp;C2</f>
        <v>Horst, Dale1</v>
      </c>
      <c r="E2" s="12">
        <v>1</v>
      </c>
      <c r="F2" s="275">
        <v>6</v>
      </c>
      <c r="G2" s="275">
        <v>5</v>
      </c>
      <c r="H2" s="275">
        <v>4</v>
      </c>
      <c r="I2" s="275">
        <v>6</v>
      </c>
      <c r="J2" s="275">
        <v>6</v>
      </c>
      <c r="K2" s="275">
        <v>8</v>
      </c>
      <c r="L2" s="275">
        <v>5</v>
      </c>
      <c r="M2" s="275">
        <v>8</v>
      </c>
      <c r="N2" s="275">
        <v>6</v>
      </c>
      <c r="O2" s="12">
        <f>SUM(F2:N2)</f>
        <v>54</v>
      </c>
      <c r="P2" s="163">
        <f t="shared" ref="P2:P65" si="0">IF(F2&gt;$F$248*2,$F$248*2,F2) + IF(G2&gt;$G$248*2,$G$248*2,G2) + IF(H2&gt;$H$248*2,$H$248*2,H2) + IF(I2&gt;$I$248*2,$I$248*2,I2) + IF(J2&gt;$J$248*2,$J$248*2,J2) + IF(K2&gt;$K$248*2,$K$248*2,K2) + IF(L2&gt;$L$248*2,$L$248*2,L2) + IF(M2&gt;$M$248*2,$M$248*2,M2) + IF(N2&gt;$N$248*2,$N$248*2,N2)</f>
        <v>54</v>
      </c>
      <c r="Q2" s="158">
        <v>2</v>
      </c>
      <c r="R2" s="158">
        <v>2</v>
      </c>
      <c r="S2" s="158">
        <v>2</v>
      </c>
      <c r="T2" s="158"/>
      <c r="U2" s="158"/>
      <c r="V2" s="159"/>
      <c r="X2" s="271"/>
      <c r="Y2" s="363">
        <v>2010</v>
      </c>
      <c r="Z2" s="363">
        <v>2011</v>
      </c>
      <c r="AA2" s="363">
        <v>2012</v>
      </c>
      <c r="AB2" s="370">
        <v>2013</v>
      </c>
      <c r="AC2" s="559">
        <v>2014</v>
      </c>
    </row>
    <row r="3" spans="1:29" ht="15" x14ac:dyDescent="0.25">
      <c r="A3" s="270" t="s">
        <v>131</v>
      </c>
      <c r="B3" s="216">
        <v>42107</v>
      </c>
      <c r="C3" s="556">
        <v>1</v>
      </c>
      <c r="D3" s="556" t="str">
        <f t="shared" ref="D3:D66" si="1">A3&amp;C3</f>
        <v>O'Hare, Nathan1</v>
      </c>
      <c r="E3" s="556">
        <v>1</v>
      </c>
      <c r="F3" s="276">
        <v>5</v>
      </c>
      <c r="G3" s="276">
        <v>6</v>
      </c>
      <c r="H3" s="276">
        <v>3</v>
      </c>
      <c r="I3" s="276">
        <v>6</v>
      </c>
      <c r="J3" s="276">
        <v>6</v>
      </c>
      <c r="K3" s="276">
        <v>4</v>
      </c>
      <c r="L3" s="276">
        <v>5</v>
      </c>
      <c r="M3" s="276">
        <v>6</v>
      </c>
      <c r="N3" s="276">
        <v>5</v>
      </c>
      <c r="O3" s="556">
        <f t="shared" ref="O3:O11" si="2">SUM(F3:N3)</f>
        <v>46</v>
      </c>
      <c r="P3" s="162">
        <f t="shared" si="0"/>
        <v>46</v>
      </c>
      <c r="Q3" s="262">
        <v>2</v>
      </c>
      <c r="R3" s="70">
        <v>2</v>
      </c>
      <c r="S3" s="70">
        <v>2</v>
      </c>
      <c r="T3" s="70">
        <v>10</v>
      </c>
      <c r="U3" s="70">
        <v>10</v>
      </c>
      <c r="V3" s="71"/>
      <c r="X3" s="270" t="s">
        <v>26</v>
      </c>
      <c r="Y3" s="364">
        <v>44.67</v>
      </c>
      <c r="Z3" s="271"/>
      <c r="AA3" s="366">
        <v>45.78</v>
      </c>
      <c r="AB3" s="371" t="s">
        <v>4</v>
      </c>
      <c r="AC3" s="371" t="s">
        <v>4</v>
      </c>
    </row>
    <row r="4" spans="1:29" ht="15" x14ac:dyDescent="0.25">
      <c r="A4" s="270" t="s">
        <v>34</v>
      </c>
      <c r="B4" s="216">
        <v>42107</v>
      </c>
      <c r="C4" s="556">
        <v>1</v>
      </c>
      <c r="D4" s="556" t="str">
        <f t="shared" si="1"/>
        <v>Lewandowski, Mike1</v>
      </c>
      <c r="E4" s="556">
        <v>1</v>
      </c>
      <c r="F4" s="276">
        <v>6</v>
      </c>
      <c r="G4" s="276">
        <v>6</v>
      </c>
      <c r="H4" s="276">
        <v>4</v>
      </c>
      <c r="I4" s="276">
        <v>5</v>
      </c>
      <c r="J4" s="276">
        <v>5</v>
      </c>
      <c r="K4" s="276">
        <v>6</v>
      </c>
      <c r="L4" s="276">
        <v>4</v>
      </c>
      <c r="M4" s="276">
        <v>5</v>
      </c>
      <c r="N4" s="276">
        <v>8</v>
      </c>
      <c r="O4" s="556">
        <f t="shared" si="2"/>
        <v>49</v>
      </c>
      <c r="P4" s="162">
        <f t="shared" si="0"/>
        <v>49</v>
      </c>
      <c r="Q4" s="262">
        <v>2</v>
      </c>
      <c r="R4" s="70">
        <v>2</v>
      </c>
      <c r="S4" s="70">
        <v>2</v>
      </c>
      <c r="T4" s="70"/>
      <c r="U4" s="70"/>
      <c r="V4" s="71">
        <v>20</v>
      </c>
      <c r="X4" s="365" t="s">
        <v>130</v>
      </c>
      <c r="Y4" s="371" t="s">
        <v>4</v>
      </c>
      <c r="Z4" s="371" t="s">
        <v>4</v>
      </c>
      <c r="AA4" s="366">
        <v>48</v>
      </c>
      <c r="AB4" s="372">
        <v>43.545454545454547</v>
      </c>
      <c r="AC4" s="560">
        <v>42.636363636363633</v>
      </c>
    </row>
    <row r="5" spans="1:29" ht="15" x14ac:dyDescent="0.25">
      <c r="A5" s="270" t="s">
        <v>29</v>
      </c>
      <c r="B5" s="216">
        <v>42107</v>
      </c>
      <c r="C5" s="556">
        <v>1</v>
      </c>
      <c r="D5" s="556" t="str">
        <f t="shared" si="1"/>
        <v>Burke, David1</v>
      </c>
      <c r="E5" s="556">
        <v>1</v>
      </c>
      <c r="F5" s="276">
        <v>6</v>
      </c>
      <c r="G5" s="276">
        <v>7</v>
      </c>
      <c r="H5" s="276">
        <v>4</v>
      </c>
      <c r="I5" s="276">
        <v>8</v>
      </c>
      <c r="J5" s="276">
        <v>4</v>
      </c>
      <c r="K5" s="276">
        <v>7</v>
      </c>
      <c r="L5" s="276">
        <v>5</v>
      </c>
      <c r="M5" s="276">
        <v>7</v>
      </c>
      <c r="N5" s="276">
        <v>5</v>
      </c>
      <c r="O5" s="556">
        <f t="shared" si="2"/>
        <v>53</v>
      </c>
      <c r="P5" s="162">
        <f t="shared" si="0"/>
        <v>53</v>
      </c>
      <c r="Q5" s="262">
        <v>2</v>
      </c>
      <c r="R5" s="70">
        <v>2</v>
      </c>
      <c r="S5" s="70">
        <v>2</v>
      </c>
      <c r="T5" s="70"/>
      <c r="U5" s="70"/>
      <c r="V5" s="71"/>
      <c r="X5" s="270" t="s">
        <v>28</v>
      </c>
      <c r="Y5" s="364">
        <v>49.54</v>
      </c>
      <c r="Z5" s="271"/>
      <c r="AA5" s="366">
        <v>53.142857142857146</v>
      </c>
      <c r="AB5" s="372">
        <v>53.333333333333336</v>
      </c>
      <c r="AC5" s="560">
        <v>54.833333333333336</v>
      </c>
    </row>
    <row r="6" spans="1:29" ht="15" x14ac:dyDescent="0.25">
      <c r="A6" s="270" t="s">
        <v>130</v>
      </c>
      <c r="B6" s="216">
        <v>42107</v>
      </c>
      <c r="C6" s="556">
        <v>1</v>
      </c>
      <c r="D6" s="556" t="str">
        <f t="shared" si="1"/>
        <v>Angelosanto, Nick1</v>
      </c>
      <c r="E6" s="556">
        <v>2</v>
      </c>
      <c r="F6" s="276">
        <v>6</v>
      </c>
      <c r="G6" s="276">
        <v>6</v>
      </c>
      <c r="H6" s="276">
        <v>5</v>
      </c>
      <c r="I6" s="276">
        <v>7</v>
      </c>
      <c r="J6" s="276">
        <v>6</v>
      </c>
      <c r="K6" s="276">
        <v>5</v>
      </c>
      <c r="L6" s="276">
        <v>4</v>
      </c>
      <c r="M6" s="276">
        <v>5</v>
      </c>
      <c r="N6" s="276">
        <v>6</v>
      </c>
      <c r="O6" s="556">
        <f t="shared" si="2"/>
        <v>50</v>
      </c>
      <c r="P6" s="162">
        <f t="shared" si="0"/>
        <v>50</v>
      </c>
      <c r="Q6" s="262">
        <v>2</v>
      </c>
      <c r="R6" s="70">
        <v>2</v>
      </c>
      <c r="S6" s="70">
        <v>2</v>
      </c>
      <c r="T6" s="70"/>
      <c r="U6" s="70"/>
      <c r="V6" s="71"/>
      <c r="X6" s="367" t="s">
        <v>29</v>
      </c>
      <c r="Y6" s="364">
        <v>44.91</v>
      </c>
      <c r="Z6" s="271"/>
      <c r="AA6" s="366">
        <v>44.2</v>
      </c>
      <c r="AB6" s="372">
        <v>44.8</v>
      </c>
      <c r="AC6" s="560">
        <v>43.5</v>
      </c>
    </row>
    <row r="7" spans="1:29" ht="15" x14ac:dyDescent="0.25">
      <c r="A7" s="270" t="s">
        <v>136</v>
      </c>
      <c r="B7" s="218">
        <v>42107</v>
      </c>
      <c r="C7" s="556">
        <v>1</v>
      </c>
      <c r="D7" s="556" t="str">
        <f t="shared" si="1"/>
        <v>Lardin, John1</v>
      </c>
      <c r="E7" s="556">
        <v>2</v>
      </c>
      <c r="F7" s="276">
        <v>7</v>
      </c>
      <c r="G7" s="276">
        <v>6</v>
      </c>
      <c r="H7" s="276">
        <v>3</v>
      </c>
      <c r="I7" s="276">
        <v>6</v>
      </c>
      <c r="J7" s="276">
        <v>4</v>
      </c>
      <c r="K7" s="276">
        <v>6</v>
      </c>
      <c r="L7" s="276">
        <v>4</v>
      </c>
      <c r="M7" s="276">
        <v>6</v>
      </c>
      <c r="N7" s="276">
        <v>6</v>
      </c>
      <c r="O7" s="556">
        <f t="shared" si="2"/>
        <v>48</v>
      </c>
      <c r="P7" s="162">
        <f t="shared" si="0"/>
        <v>48</v>
      </c>
      <c r="Q7" s="262"/>
      <c r="R7" s="70"/>
      <c r="S7" s="70"/>
      <c r="T7" s="70"/>
      <c r="U7" s="70"/>
      <c r="V7" s="71"/>
      <c r="X7" s="367" t="s">
        <v>30</v>
      </c>
      <c r="Y7" s="364">
        <v>44.44</v>
      </c>
      <c r="Z7" s="271"/>
      <c r="AA7" s="366">
        <v>43.714285714285715</v>
      </c>
      <c r="AB7" s="372">
        <v>46.166666666666664</v>
      </c>
      <c r="AC7" s="560">
        <v>48.75</v>
      </c>
    </row>
    <row r="8" spans="1:29" ht="15" x14ac:dyDescent="0.25">
      <c r="A8" s="270" t="s">
        <v>39</v>
      </c>
      <c r="B8" s="216">
        <v>42107</v>
      </c>
      <c r="C8" s="556">
        <v>1</v>
      </c>
      <c r="D8" s="556" t="str">
        <f t="shared" si="1"/>
        <v>Trachsel, Jay1</v>
      </c>
      <c r="E8" s="556">
        <v>2</v>
      </c>
      <c r="F8" s="276">
        <v>4</v>
      </c>
      <c r="G8" s="276">
        <v>7</v>
      </c>
      <c r="H8" s="276">
        <v>4</v>
      </c>
      <c r="I8" s="276">
        <v>5</v>
      </c>
      <c r="J8" s="276">
        <v>5</v>
      </c>
      <c r="K8" s="276">
        <v>5</v>
      </c>
      <c r="L8" s="276">
        <v>4</v>
      </c>
      <c r="M8" s="276">
        <v>5</v>
      </c>
      <c r="N8" s="276">
        <v>6</v>
      </c>
      <c r="O8" s="556">
        <f t="shared" si="2"/>
        <v>45</v>
      </c>
      <c r="P8" s="162">
        <f t="shared" si="0"/>
        <v>45</v>
      </c>
      <c r="Q8" s="262">
        <v>2</v>
      </c>
      <c r="R8" s="70">
        <v>2</v>
      </c>
      <c r="S8" s="70">
        <v>2</v>
      </c>
      <c r="T8" s="70"/>
      <c r="U8" s="70"/>
      <c r="V8" s="71"/>
      <c r="X8" s="367" t="s">
        <v>31</v>
      </c>
      <c r="Y8" s="364">
        <v>53.67</v>
      </c>
      <c r="Z8" s="271"/>
      <c r="AA8" s="366">
        <v>53.67</v>
      </c>
      <c r="AB8" s="371" t="s">
        <v>4</v>
      </c>
      <c r="AC8" s="371" t="s">
        <v>4</v>
      </c>
    </row>
    <row r="9" spans="1:29" ht="15" x14ac:dyDescent="0.25">
      <c r="A9" s="271" t="s">
        <v>49</v>
      </c>
      <c r="B9" s="216">
        <v>42107</v>
      </c>
      <c r="C9" s="556">
        <v>1</v>
      </c>
      <c r="D9" s="556" t="str">
        <f t="shared" si="1"/>
        <v>Mackson, John1</v>
      </c>
      <c r="E9" s="556">
        <v>3</v>
      </c>
      <c r="F9" s="276">
        <v>4</v>
      </c>
      <c r="G9" s="276">
        <v>7</v>
      </c>
      <c r="H9" s="276">
        <v>6</v>
      </c>
      <c r="I9" s="276">
        <v>5</v>
      </c>
      <c r="J9" s="276">
        <v>6</v>
      </c>
      <c r="K9" s="276">
        <v>6</v>
      </c>
      <c r="L9" s="276">
        <v>5</v>
      </c>
      <c r="M9" s="276">
        <v>5</v>
      </c>
      <c r="N9" s="276">
        <v>7</v>
      </c>
      <c r="O9" s="556">
        <f t="shared" si="2"/>
        <v>51</v>
      </c>
      <c r="P9" s="162">
        <f t="shared" si="0"/>
        <v>51</v>
      </c>
      <c r="Q9" s="262">
        <v>2</v>
      </c>
      <c r="R9" s="70">
        <v>2</v>
      </c>
      <c r="S9" s="70">
        <v>2</v>
      </c>
      <c r="T9" s="70"/>
      <c r="U9" s="70"/>
      <c r="V9" s="71"/>
      <c r="X9" s="367" t="s">
        <v>32</v>
      </c>
      <c r="Y9" s="364">
        <v>42.31</v>
      </c>
      <c r="Z9" s="271"/>
      <c r="AA9" s="366">
        <v>44.111111111111114</v>
      </c>
      <c r="AB9" s="372">
        <v>42.5</v>
      </c>
      <c r="AC9" s="560">
        <v>43.333333333333336</v>
      </c>
    </row>
    <row r="10" spans="1:29" ht="15" customHeight="1" x14ac:dyDescent="0.25">
      <c r="A10" s="271" t="s">
        <v>40</v>
      </c>
      <c r="B10" s="216">
        <v>42107</v>
      </c>
      <c r="C10" s="556">
        <v>1</v>
      </c>
      <c r="D10" s="556" t="str">
        <f t="shared" si="1"/>
        <v>Trachsel, Mike1</v>
      </c>
      <c r="E10" s="556">
        <v>3</v>
      </c>
      <c r="F10" s="276">
        <v>5</v>
      </c>
      <c r="G10" s="276">
        <v>4</v>
      </c>
      <c r="H10" s="276">
        <v>5</v>
      </c>
      <c r="I10" s="276">
        <v>8</v>
      </c>
      <c r="J10" s="276">
        <v>4</v>
      </c>
      <c r="K10" s="276">
        <v>4</v>
      </c>
      <c r="L10" s="276">
        <v>5</v>
      </c>
      <c r="M10" s="276">
        <v>5</v>
      </c>
      <c r="N10" s="276">
        <v>4</v>
      </c>
      <c r="O10" s="556">
        <f t="shared" si="2"/>
        <v>44</v>
      </c>
      <c r="P10" s="162">
        <f t="shared" si="0"/>
        <v>44</v>
      </c>
      <c r="Q10" s="262">
        <v>2</v>
      </c>
      <c r="R10" s="70">
        <v>2</v>
      </c>
      <c r="S10" s="70">
        <v>2</v>
      </c>
      <c r="T10" s="70">
        <v>10</v>
      </c>
      <c r="U10" s="70">
        <v>10</v>
      </c>
      <c r="V10" s="71"/>
      <c r="X10" s="367" t="s">
        <v>48</v>
      </c>
      <c r="Y10" s="364">
        <v>44.75</v>
      </c>
      <c r="Z10" s="271"/>
      <c r="AA10" s="366">
        <v>46.333333333333336</v>
      </c>
      <c r="AB10" s="372">
        <v>46.666666666666664</v>
      </c>
      <c r="AC10" s="560">
        <v>46.4</v>
      </c>
    </row>
    <row r="11" spans="1:29" ht="15" x14ac:dyDescent="0.25">
      <c r="A11" s="270" t="s">
        <v>43</v>
      </c>
      <c r="B11" s="216">
        <v>42107</v>
      </c>
      <c r="C11" s="556">
        <v>1</v>
      </c>
      <c r="D11" s="556" t="str">
        <f t="shared" si="1"/>
        <v>VanHollebeke, Matt1</v>
      </c>
      <c r="E11" s="556">
        <v>3</v>
      </c>
      <c r="F11" s="276">
        <v>4</v>
      </c>
      <c r="G11" s="276">
        <v>6</v>
      </c>
      <c r="H11" s="276">
        <v>4</v>
      </c>
      <c r="I11" s="276">
        <v>5</v>
      </c>
      <c r="J11" s="276">
        <v>7</v>
      </c>
      <c r="K11" s="276">
        <v>7</v>
      </c>
      <c r="L11" s="276">
        <v>5</v>
      </c>
      <c r="M11" s="276">
        <v>8</v>
      </c>
      <c r="N11" s="276">
        <v>6</v>
      </c>
      <c r="O11" s="556">
        <f t="shared" si="2"/>
        <v>52</v>
      </c>
      <c r="P11" s="162">
        <f t="shared" si="0"/>
        <v>52</v>
      </c>
      <c r="Q11" s="262">
        <v>2</v>
      </c>
      <c r="R11" s="70">
        <v>2</v>
      </c>
      <c r="S11" s="70">
        <v>2</v>
      </c>
      <c r="T11" s="70"/>
      <c r="U11" s="70"/>
      <c r="V11" s="71"/>
      <c r="X11" s="367" t="s">
        <v>46</v>
      </c>
      <c r="Y11" s="373">
        <v>40.17</v>
      </c>
      <c r="Z11" s="271"/>
      <c r="AA11" s="371" t="s">
        <v>4</v>
      </c>
      <c r="AB11" s="371" t="s">
        <v>4</v>
      </c>
      <c r="AC11" s="371" t="s">
        <v>4</v>
      </c>
    </row>
    <row r="12" spans="1:29" ht="14.25" customHeight="1" x14ac:dyDescent="0.25">
      <c r="A12" s="270" t="s">
        <v>41</v>
      </c>
      <c r="B12" s="216">
        <v>42107</v>
      </c>
      <c r="C12" s="556">
        <v>1</v>
      </c>
      <c r="D12" s="556" t="str">
        <f t="shared" si="1"/>
        <v>Trachsel, Steve1</v>
      </c>
      <c r="E12" s="556">
        <v>3</v>
      </c>
      <c r="F12" s="276">
        <v>6</v>
      </c>
      <c r="G12" s="276">
        <v>4</v>
      </c>
      <c r="H12" s="276">
        <v>6</v>
      </c>
      <c r="I12" s="276">
        <v>7</v>
      </c>
      <c r="J12" s="276">
        <v>5</v>
      </c>
      <c r="K12" s="276">
        <v>5</v>
      </c>
      <c r="L12" s="276">
        <v>4</v>
      </c>
      <c r="M12" s="276">
        <v>6</v>
      </c>
      <c r="N12" s="276">
        <v>6</v>
      </c>
      <c r="O12" s="556">
        <f t="shared" ref="O12:O67" si="3">SUM(F12:N12)</f>
        <v>49</v>
      </c>
      <c r="P12" s="162">
        <f t="shared" si="0"/>
        <v>49</v>
      </c>
      <c r="Q12" s="262">
        <v>2</v>
      </c>
      <c r="R12" s="70">
        <v>2</v>
      </c>
      <c r="S12" s="70">
        <v>2</v>
      </c>
      <c r="T12" s="70"/>
      <c r="U12" s="70"/>
      <c r="V12" s="71"/>
      <c r="X12" s="367" t="s">
        <v>57</v>
      </c>
      <c r="Y12" s="364">
        <v>42.5</v>
      </c>
      <c r="Z12" s="271"/>
      <c r="AA12" s="366">
        <v>42.5</v>
      </c>
      <c r="AB12" s="371" t="s">
        <v>4</v>
      </c>
      <c r="AC12" s="371" t="s">
        <v>4</v>
      </c>
    </row>
    <row r="13" spans="1:29" ht="15" x14ac:dyDescent="0.25">
      <c r="A13" s="270" t="s">
        <v>130</v>
      </c>
      <c r="B13" s="216">
        <v>42114</v>
      </c>
      <c r="C13" s="556">
        <v>2</v>
      </c>
      <c r="D13" s="556" t="str">
        <f t="shared" si="1"/>
        <v>Angelosanto, Nick2</v>
      </c>
      <c r="E13" s="556">
        <v>0</v>
      </c>
      <c r="F13" s="276">
        <v>4</v>
      </c>
      <c r="G13" s="276">
        <v>6</v>
      </c>
      <c r="H13" s="276">
        <v>3</v>
      </c>
      <c r="I13" s="276">
        <v>5</v>
      </c>
      <c r="J13" s="276">
        <v>5</v>
      </c>
      <c r="K13" s="276">
        <v>5</v>
      </c>
      <c r="L13" s="276">
        <v>5</v>
      </c>
      <c r="M13" s="276">
        <v>4</v>
      </c>
      <c r="N13" s="276">
        <v>6</v>
      </c>
      <c r="O13" s="556">
        <f t="shared" si="3"/>
        <v>43</v>
      </c>
      <c r="P13" s="162">
        <f t="shared" si="0"/>
        <v>43</v>
      </c>
      <c r="Q13" s="262">
        <v>2</v>
      </c>
      <c r="R13" s="70">
        <v>2</v>
      </c>
      <c r="S13" s="70">
        <v>2</v>
      </c>
      <c r="T13" s="70"/>
      <c r="U13" s="70"/>
      <c r="V13" s="71"/>
      <c r="X13" s="365" t="s">
        <v>129</v>
      </c>
      <c r="Y13" s="371" t="s">
        <v>4</v>
      </c>
      <c r="Z13" s="271"/>
      <c r="AA13" s="366">
        <v>48</v>
      </c>
      <c r="AB13" s="372">
        <v>47.416666666666664</v>
      </c>
      <c r="AC13" s="560">
        <v>48</v>
      </c>
    </row>
    <row r="14" spans="1:29" ht="15" x14ac:dyDescent="0.25">
      <c r="A14" s="270" t="s">
        <v>136</v>
      </c>
      <c r="B14" s="216">
        <v>42114</v>
      </c>
      <c r="C14" s="556">
        <v>2</v>
      </c>
      <c r="D14" s="556" t="str">
        <f t="shared" si="1"/>
        <v>Lardin, John2</v>
      </c>
      <c r="E14" s="556">
        <v>0</v>
      </c>
      <c r="F14" s="276">
        <v>7</v>
      </c>
      <c r="G14" s="276">
        <v>5</v>
      </c>
      <c r="H14" s="276">
        <v>5</v>
      </c>
      <c r="I14" s="276">
        <v>8</v>
      </c>
      <c r="J14" s="276">
        <v>5</v>
      </c>
      <c r="K14" s="276">
        <v>4</v>
      </c>
      <c r="L14" s="276">
        <v>4</v>
      </c>
      <c r="M14" s="276">
        <v>6</v>
      </c>
      <c r="N14" s="276">
        <v>8</v>
      </c>
      <c r="O14" s="556">
        <f t="shared" si="3"/>
        <v>52</v>
      </c>
      <c r="P14" s="162">
        <f t="shared" si="0"/>
        <v>52</v>
      </c>
      <c r="Q14" s="262"/>
      <c r="R14" s="70"/>
      <c r="S14" s="70"/>
      <c r="T14" s="70"/>
      <c r="U14" s="70"/>
      <c r="V14" s="71"/>
      <c r="X14" s="365" t="s">
        <v>136</v>
      </c>
      <c r="Y14" s="371" t="s">
        <v>4</v>
      </c>
      <c r="Z14" s="271"/>
      <c r="AA14" s="371" t="s">
        <v>4</v>
      </c>
      <c r="AB14" s="371" t="s">
        <v>4</v>
      </c>
      <c r="AC14" s="371" t="s">
        <v>4</v>
      </c>
    </row>
    <row r="15" spans="1:29" ht="15" x14ac:dyDescent="0.25">
      <c r="A15" s="270" t="s">
        <v>30</v>
      </c>
      <c r="B15" s="216">
        <v>42114</v>
      </c>
      <c r="C15" s="556">
        <v>2</v>
      </c>
      <c r="D15" s="556" t="str">
        <f t="shared" si="1"/>
        <v>Cashman, Cal2</v>
      </c>
      <c r="E15" s="556">
        <v>0</v>
      </c>
      <c r="F15" s="276">
        <v>5</v>
      </c>
      <c r="G15" s="276">
        <v>5</v>
      </c>
      <c r="H15" s="276">
        <v>5</v>
      </c>
      <c r="I15" s="276">
        <v>6</v>
      </c>
      <c r="J15" s="276">
        <v>6</v>
      </c>
      <c r="K15" s="276">
        <v>7</v>
      </c>
      <c r="L15" s="276">
        <v>4</v>
      </c>
      <c r="M15" s="276">
        <v>5</v>
      </c>
      <c r="N15" s="276">
        <v>7</v>
      </c>
      <c r="O15" s="556">
        <f t="shared" si="3"/>
        <v>50</v>
      </c>
      <c r="P15" s="162">
        <f t="shared" si="0"/>
        <v>50</v>
      </c>
      <c r="Q15" s="262"/>
      <c r="R15" s="70"/>
      <c r="S15" s="70"/>
      <c r="T15" s="70"/>
      <c r="U15" s="70"/>
      <c r="V15" s="71"/>
      <c r="X15" s="367" t="s">
        <v>34</v>
      </c>
      <c r="Y15" s="364">
        <v>57.33</v>
      </c>
      <c r="Z15" s="271"/>
      <c r="AA15" s="366">
        <v>56.333333333333336</v>
      </c>
      <c r="AB15" s="372">
        <v>51.81818181818182</v>
      </c>
      <c r="AC15" s="560">
        <v>51.888888888888886</v>
      </c>
    </row>
    <row r="16" spans="1:29" ht="15" x14ac:dyDescent="0.25">
      <c r="A16" s="270" t="s">
        <v>28</v>
      </c>
      <c r="B16" s="216">
        <v>42114</v>
      </c>
      <c r="C16" s="556">
        <v>2</v>
      </c>
      <c r="D16" s="556" t="str">
        <f t="shared" si="1"/>
        <v>Bliudzius, Romas2</v>
      </c>
      <c r="E16" s="556">
        <v>0</v>
      </c>
      <c r="F16" s="276">
        <v>5</v>
      </c>
      <c r="G16" s="276">
        <v>5</v>
      </c>
      <c r="H16" s="276">
        <v>6</v>
      </c>
      <c r="I16" s="276">
        <v>9</v>
      </c>
      <c r="J16" s="276">
        <v>5</v>
      </c>
      <c r="K16" s="276">
        <v>8</v>
      </c>
      <c r="L16" s="276">
        <v>4</v>
      </c>
      <c r="M16" s="276">
        <v>5</v>
      </c>
      <c r="N16" s="276">
        <v>7</v>
      </c>
      <c r="O16" s="556">
        <f t="shared" si="3"/>
        <v>54</v>
      </c>
      <c r="P16" s="162">
        <f t="shared" si="0"/>
        <v>53</v>
      </c>
      <c r="Q16" s="262"/>
      <c r="R16" s="70"/>
      <c r="S16" s="70"/>
      <c r="T16" s="70"/>
      <c r="U16" s="70"/>
      <c r="V16" s="71"/>
      <c r="X16" s="367" t="s">
        <v>49</v>
      </c>
      <c r="Y16" s="371" t="s">
        <v>4</v>
      </c>
      <c r="Z16" s="271"/>
      <c r="AA16" s="371" t="s">
        <v>4</v>
      </c>
      <c r="AB16" s="371" t="s">
        <v>4</v>
      </c>
      <c r="AC16" s="560">
        <v>48.111111111111114</v>
      </c>
    </row>
    <row r="17" spans="1:29" ht="15" x14ac:dyDescent="0.25">
      <c r="A17" s="270" t="s">
        <v>37</v>
      </c>
      <c r="B17" s="216">
        <v>42114</v>
      </c>
      <c r="C17" s="556">
        <v>2</v>
      </c>
      <c r="D17" s="556" t="str">
        <f t="shared" si="1"/>
        <v>Trachsel, Bill2</v>
      </c>
      <c r="E17" s="556">
        <v>1</v>
      </c>
      <c r="F17" s="276">
        <v>4</v>
      </c>
      <c r="G17" s="276">
        <v>3</v>
      </c>
      <c r="H17" s="276">
        <v>4</v>
      </c>
      <c r="I17" s="276">
        <v>6</v>
      </c>
      <c r="J17" s="276">
        <v>7</v>
      </c>
      <c r="K17" s="276">
        <v>5</v>
      </c>
      <c r="L17" s="276">
        <v>3</v>
      </c>
      <c r="M17" s="276">
        <v>4</v>
      </c>
      <c r="N17" s="276">
        <v>6</v>
      </c>
      <c r="O17" s="556">
        <f t="shared" si="3"/>
        <v>42</v>
      </c>
      <c r="P17" s="162">
        <f t="shared" si="0"/>
        <v>42</v>
      </c>
      <c r="Q17" s="262">
        <v>3</v>
      </c>
      <c r="R17" s="70">
        <v>2</v>
      </c>
      <c r="S17" s="70">
        <v>2</v>
      </c>
      <c r="T17" s="70"/>
      <c r="U17" s="70"/>
      <c r="V17" s="71"/>
      <c r="X17" s="365" t="s">
        <v>131</v>
      </c>
      <c r="Y17" s="371" t="s">
        <v>4</v>
      </c>
      <c r="Z17" s="271"/>
      <c r="AA17" s="366">
        <v>52</v>
      </c>
      <c r="AB17" s="372">
        <v>47.4</v>
      </c>
      <c r="AC17" s="560">
        <v>43.6</v>
      </c>
    </row>
    <row r="18" spans="1:29" ht="15" x14ac:dyDescent="0.25">
      <c r="A18" s="270" t="s">
        <v>43</v>
      </c>
      <c r="B18" s="216">
        <v>42114</v>
      </c>
      <c r="C18" s="556">
        <v>2</v>
      </c>
      <c r="D18" s="556" t="str">
        <f t="shared" si="1"/>
        <v>VanHollebeke, Matt2</v>
      </c>
      <c r="E18" s="556">
        <v>1</v>
      </c>
      <c r="F18" s="276">
        <v>5</v>
      </c>
      <c r="G18" s="276">
        <v>6</v>
      </c>
      <c r="H18" s="276">
        <v>4</v>
      </c>
      <c r="I18" s="276">
        <v>5</v>
      </c>
      <c r="J18" s="276">
        <v>4</v>
      </c>
      <c r="K18" s="276">
        <v>4</v>
      </c>
      <c r="L18" s="276">
        <v>4</v>
      </c>
      <c r="M18" s="276">
        <v>3</v>
      </c>
      <c r="N18" s="276">
        <v>9</v>
      </c>
      <c r="O18" s="556">
        <f t="shared" si="3"/>
        <v>44</v>
      </c>
      <c r="P18" s="162">
        <f t="shared" si="0"/>
        <v>44</v>
      </c>
      <c r="Q18" s="262">
        <v>2</v>
      </c>
      <c r="R18" s="70">
        <v>2</v>
      </c>
      <c r="S18" s="70">
        <v>2</v>
      </c>
      <c r="T18" s="70"/>
      <c r="U18" s="70"/>
      <c r="V18" s="71"/>
      <c r="X18" s="367" t="s">
        <v>35</v>
      </c>
      <c r="Y18" s="364">
        <v>45.25</v>
      </c>
      <c r="Z18" s="271"/>
      <c r="AA18" s="366">
        <v>45</v>
      </c>
      <c r="AB18" s="372">
        <v>45</v>
      </c>
      <c r="AC18" s="560">
        <v>46.555555555555557</v>
      </c>
    </row>
    <row r="19" spans="1:29" ht="15" x14ac:dyDescent="0.25">
      <c r="A19" s="270" t="s">
        <v>131</v>
      </c>
      <c r="B19" s="216">
        <v>42114</v>
      </c>
      <c r="C19" s="556">
        <v>2</v>
      </c>
      <c r="D19" s="556" t="str">
        <f t="shared" si="1"/>
        <v>O'Hare, Nathan2</v>
      </c>
      <c r="E19" s="556">
        <v>1</v>
      </c>
      <c r="F19" s="276">
        <v>6</v>
      </c>
      <c r="G19" s="276">
        <v>4</v>
      </c>
      <c r="H19" s="276">
        <v>3</v>
      </c>
      <c r="I19" s="276">
        <v>5</v>
      </c>
      <c r="J19" s="276">
        <v>5</v>
      </c>
      <c r="K19" s="276">
        <v>4</v>
      </c>
      <c r="L19" s="276">
        <v>5</v>
      </c>
      <c r="M19" s="276">
        <v>6</v>
      </c>
      <c r="N19" s="276">
        <v>5</v>
      </c>
      <c r="O19" s="556">
        <f t="shared" si="3"/>
        <v>43</v>
      </c>
      <c r="P19" s="162">
        <f t="shared" si="0"/>
        <v>43</v>
      </c>
      <c r="Q19" s="262">
        <v>2</v>
      </c>
      <c r="R19" s="70">
        <v>2</v>
      </c>
      <c r="S19" s="70">
        <v>2</v>
      </c>
      <c r="T19" s="70"/>
      <c r="U19" s="70"/>
      <c r="V19" s="71"/>
      <c r="X19" s="365" t="s">
        <v>135</v>
      </c>
      <c r="Y19" s="371" t="s">
        <v>4</v>
      </c>
      <c r="Z19" s="271"/>
      <c r="AA19" s="371" t="s">
        <v>4</v>
      </c>
      <c r="AB19" s="372">
        <v>40.25</v>
      </c>
      <c r="AC19" s="560">
        <v>40.833333333333336</v>
      </c>
    </row>
    <row r="20" spans="1:29" ht="15" x14ac:dyDescent="0.25">
      <c r="A20" s="270" t="s">
        <v>34</v>
      </c>
      <c r="B20" s="216">
        <v>42114</v>
      </c>
      <c r="C20" s="556">
        <v>2</v>
      </c>
      <c r="D20" s="556" t="str">
        <f t="shared" si="1"/>
        <v>Lewandowski, Mike2</v>
      </c>
      <c r="E20" s="556">
        <v>1</v>
      </c>
      <c r="F20" s="276">
        <v>5</v>
      </c>
      <c r="G20" s="276">
        <v>6</v>
      </c>
      <c r="H20" s="276">
        <v>4</v>
      </c>
      <c r="I20" s="276">
        <v>8</v>
      </c>
      <c r="J20" s="276">
        <v>6</v>
      </c>
      <c r="K20" s="276">
        <v>4</v>
      </c>
      <c r="L20" s="276">
        <v>5</v>
      </c>
      <c r="M20" s="276">
        <v>6</v>
      </c>
      <c r="N20" s="276">
        <v>6</v>
      </c>
      <c r="O20" s="556">
        <f t="shared" si="3"/>
        <v>50</v>
      </c>
      <c r="P20" s="162">
        <f t="shared" si="0"/>
        <v>50</v>
      </c>
      <c r="Q20" s="262">
        <v>2</v>
      </c>
      <c r="R20" s="70">
        <v>2</v>
      </c>
      <c r="S20" s="70">
        <v>2</v>
      </c>
      <c r="T20" s="70"/>
      <c r="U20" s="70"/>
      <c r="V20" s="71"/>
      <c r="X20" s="365" t="s">
        <v>37</v>
      </c>
      <c r="Y20" s="364">
        <v>41.73</v>
      </c>
      <c r="Z20" s="271"/>
      <c r="AA20" s="366">
        <v>42.1</v>
      </c>
      <c r="AB20" s="372">
        <v>41.1</v>
      </c>
      <c r="AC20" s="560">
        <v>44</v>
      </c>
    </row>
    <row r="21" spans="1:29" ht="15" x14ac:dyDescent="0.25">
      <c r="A21" s="270" t="s">
        <v>129</v>
      </c>
      <c r="B21" s="216">
        <v>42114</v>
      </c>
      <c r="C21" s="556">
        <v>2</v>
      </c>
      <c r="D21" s="556" t="str">
        <f t="shared" si="1"/>
        <v>Horst, Dale2</v>
      </c>
      <c r="E21" s="556">
        <v>2</v>
      </c>
      <c r="F21" s="276">
        <v>5</v>
      </c>
      <c r="G21" s="276">
        <v>7</v>
      </c>
      <c r="H21" s="276">
        <v>4</v>
      </c>
      <c r="I21" s="276">
        <v>9</v>
      </c>
      <c r="J21" s="276">
        <v>7</v>
      </c>
      <c r="K21" s="276">
        <v>6</v>
      </c>
      <c r="L21" s="276">
        <v>5</v>
      </c>
      <c r="M21" s="276">
        <v>5</v>
      </c>
      <c r="N21" s="276">
        <v>8</v>
      </c>
      <c r="O21" s="556">
        <f t="shared" si="3"/>
        <v>56</v>
      </c>
      <c r="P21" s="162">
        <f t="shared" si="0"/>
        <v>55</v>
      </c>
      <c r="Q21" s="262">
        <v>2</v>
      </c>
      <c r="R21" s="70">
        <v>2</v>
      </c>
      <c r="S21" s="70">
        <v>2</v>
      </c>
      <c r="T21" s="70"/>
      <c r="U21" s="70"/>
      <c r="V21" s="71"/>
      <c r="X21" s="365" t="s">
        <v>38</v>
      </c>
      <c r="Y21" s="364">
        <v>50.17</v>
      </c>
      <c r="Z21" s="271"/>
      <c r="AA21" s="366">
        <v>49.25</v>
      </c>
      <c r="AB21" s="371" t="s">
        <v>4</v>
      </c>
      <c r="AC21" s="560">
        <v>48.777777777777779</v>
      </c>
    </row>
    <row r="22" spans="1:29" ht="15" x14ac:dyDescent="0.25">
      <c r="A22" s="270" t="s">
        <v>49</v>
      </c>
      <c r="B22" s="216">
        <v>42114</v>
      </c>
      <c r="C22" s="556">
        <v>2</v>
      </c>
      <c r="D22" s="556" t="str">
        <f t="shared" si="1"/>
        <v>Mackson, John2</v>
      </c>
      <c r="E22" s="556">
        <v>2</v>
      </c>
      <c r="F22" s="276">
        <v>6</v>
      </c>
      <c r="G22" s="276">
        <v>5</v>
      </c>
      <c r="H22" s="276">
        <v>6</v>
      </c>
      <c r="I22" s="276">
        <v>11</v>
      </c>
      <c r="J22" s="276">
        <v>3</v>
      </c>
      <c r="K22" s="276">
        <v>3</v>
      </c>
      <c r="L22" s="276">
        <v>3</v>
      </c>
      <c r="M22" s="276">
        <v>7</v>
      </c>
      <c r="N22" s="276">
        <v>9</v>
      </c>
      <c r="O22" s="556">
        <f t="shared" si="3"/>
        <v>53</v>
      </c>
      <c r="P22" s="162">
        <f t="shared" si="0"/>
        <v>50</v>
      </c>
      <c r="Q22" s="262">
        <v>2</v>
      </c>
      <c r="R22" s="70">
        <v>2</v>
      </c>
      <c r="S22" s="70">
        <v>2</v>
      </c>
      <c r="T22" s="70"/>
      <c r="U22" s="70"/>
      <c r="V22" s="71"/>
      <c r="X22" s="367" t="s">
        <v>39</v>
      </c>
      <c r="Y22" s="364">
        <v>41.78</v>
      </c>
      <c r="Z22" s="271"/>
      <c r="AA22" s="366">
        <v>43.9</v>
      </c>
      <c r="AB22" s="372">
        <v>43.666666666666664</v>
      </c>
      <c r="AC22" s="560">
        <v>42.666666666666664</v>
      </c>
    </row>
    <row r="23" spans="1:29" ht="15" x14ac:dyDescent="0.25">
      <c r="A23" s="270" t="s">
        <v>40</v>
      </c>
      <c r="B23" s="216">
        <v>42114</v>
      </c>
      <c r="C23" s="556">
        <v>2</v>
      </c>
      <c r="D23" s="556" t="str">
        <f t="shared" si="1"/>
        <v>Trachsel, Mike2</v>
      </c>
      <c r="E23" s="556">
        <v>2</v>
      </c>
      <c r="F23" s="276">
        <v>5</v>
      </c>
      <c r="G23" s="276">
        <v>5</v>
      </c>
      <c r="H23" s="276">
        <v>6</v>
      </c>
      <c r="I23" s="276">
        <v>6</v>
      </c>
      <c r="J23" s="276">
        <v>3</v>
      </c>
      <c r="K23" s="276">
        <v>5</v>
      </c>
      <c r="L23" s="276">
        <v>5</v>
      </c>
      <c r="M23" s="276">
        <v>5</v>
      </c>
      <c r="N23" s="276">
        <v>6</v>
      </c>
      <c r="O23" s="556">
        <f t="shared" si="3"/>
        <v>46</v>
      </c>
      <c r="P23" s="162">
        <f t="shared" si="0"/>
        <v>46</v>
      </c>
      <c r="Q23" s="262">
        <v>2</v>
      </c>
      <c r="R23" s="70">
        <v>2</v>
      </c>
      <c r="S23" s="70">
        <v>2</v>
      </c>
      <c r="T23" s="70"/>
      <c r="U23" s="70"/>
      <c r="V23" s="71"/>
      <c r="X23" s="367" t="s">
        <v>47</v>
      </c>
      <c r="Y23" s="364">
        <v>42.56</v>
      </c>
      <c r="Z23" s="271"/>
      <c r="AA23" s="366">
        <v>43</v>
      </c>
      <c r="AB23" s="372">
        <v>43.727272727272727</v>
      </c>
      <c r="AC23" s="560">
        <v>41.888888888888886</v>
      </c>
    </row>
    <row r="24" spans="1:29" ht="15" x14ac:dyDescent="0.25">
      <c r="A24" s="270" t="s">
        <v>41</v>
      </c>
      <c r="B24" s="216">
        <v>42114</v>
      </c>
      <c r="C24" s="556">
        <v>2</v>
      </c>
      <c r="D24" s="556" t="str">
        <f t="shared" si="1"/>
        <v>Trachsel, Steve2</v>
      </c>
      <c r="E24" s="556">
        <v>2</v>
      </c>
      <c r="F24" s="276">
        <v>5</v>
      </c>
      <c r="G24" s="276">
        <v>6</v>
      </c>
      <c r="H24" s="276">
        <v>6</v>
      </c>
      <c r="I24" s="276">
        <v>5</v>
      </c>
      <c r="J24" s="276">
        <v>4</v>
      </c>
      <c r="K24" s="276">
        <v>6</v>
      </c>
      <c r="L24" s="276">
        <v>3</v>
      </c>
      <c r="M24" s="276">
        <v>6</v>
      </c>
      <c r="N24" s="276">
        <v>9</v>
      </c>
      <c r="O24" s="556">
        <f t="shared" si="3"/>
        <v>50</v>
      </c>
      <c r="P24" s="162">
        <f t="shared" si="0"/>
        <v>50</v>
      </c>
      <c r="Q24" s="262">
        <v>2</v>
      </c>
      <c r="R24" s="70">
        <v>2</v>
      </c>
      <c r="S24" s="70">
        <v>2</v>
      </c>
      <c r="T24" s="70"/>
      <c r="U24" s="70"/>
      <c r="V24" s="71"/>
      <c r="X24" s="367" t="s">
        <v>40</v>
      </c>
      <c r="Y24" s="364">
        <v>39.729999999999997</v>
      </c>
      <c r="Z24" s="271"/>
      <c r="AA24" s="366">
        <v>39.5</v>
      </c>
      <c r="AB24" s="372">
        <v>41.454545454545453</v>
      </c>
      <c r="AC24" s="560">
        <v>41</v>
      </c>
    </row>
    <row r="25" spans="1:29" ht="15" x14ac:dyDescent="0.25">
      <c r="A25" s="270" t="s">
        <v>47</v>
      </c>
      <c r="B25" s="216">
        <v>42114</v>
      </c>
      <c r="C25" s="556">
        <v>2</v>
      </c>
      <c r="D25" s="556" t="str">
        <f t="shared" si="1"/>
        <v>Trachsel, Jeff2</v>
      </c>
      <c r="E25" s="556">
        <v>3</v>
      </c>
      <c r="F25" s="276">
        <v>5</v>
      </c>
      <c r="G25" s="276">
        <v>5</v>
      </c>
      <c r="H25" s="276">
        <v>5</v>
      </c>
      <c r="I25" s="276">
        <v>5</v>
      </c>
      <c r="J25" s="276">
        <v>5</v>
      </c>
      <c r="K25" s="276">
        <v>11</v>
      </c>
      <c r="L25" s="276">
        <v>5</v>
      </c>
      <c r="M25" s="276">
        <v>5</v>
      </c>
      <c r="N25" s="276">
        <v>9</v>
      </c>
      <c r="O25" s="556">
        <f t="shared" si="3"/>
        <v>55</v>
      </c>
      <c r="P25" s="162">
        <f t="shared" si="0"/>
        <v>52</v>
      </c>
      <c r="Q25" s="262">
        <v>2</v>
      </c>
      <c r="R25" s="70">
        <v>2</v>
      </c>
      <c r="S25" s="70">
        <v>2</v>
      </c>
      <c r="T25" s="70"/>
      <c r="U25" s="70"/>
      <c r="V25" s="71"/>
      <c r="X25" s="367" t="s">
        <v>41</v>
      </c>
      <c r="Y25" s="364">
        <v>50.6</v>
      </c>
      <c r="Z25" s="271"/>
      <c r="AA25" s="366">
        <v>48.5</v>
      </c>
      <c r="AB25" s="372">
        <v>46.916666666666664</v>
      </c>
      <c r="AC25" s="560">
        <v>50</v>
      </c>
    </row>
    <row r="26" spans="1:29" ht="15" x14ac:dyDescent="0.25">
      <c r="A26" s="270" t="s">
        <v>29</v>
      </c>
      <c r="B26" s="216">
        <v>42114</v>
      </c>
      <c r="C26" s="556">
        <v>2</v>
      </c>
      <c r="D26" s="556" t="str">
        <f t="shared" si="1"/>
        <v>Burke, David2</v>
      </c>
      <c r="E26" s="556">
        <v>3</v>
      </c>
      <c r="F26" s="276">
        <v>7</v>
      </c>
      <c r="G26" s="276">
        <v>4</v>
      </c>
      <c r="H26" s="276">
        <v>5</v>
      </c>
      <c r="I26" s="276">
        <v>4</v>
      </c>
      <c r="J26" s="276">
        <v>3</v>
      </c>
      <c r="K26" s="276">
        <v>4</v>
      </c>
      <c r="L26" s="276">
        <v>4</v>
      </c>
      <c r="M26" s="276">
        <v>6</v>
      </c>
      <c r="N26" s="276">
        <v>6</v>
      </c>
      <c r="O26" s="556">
        <f t="shared" si="3"/>
        <v>43</v>
      </c>
      <c r="P26" s="162">
        <f t="shared" si="0"/>
        <v>43</v>
      </c>
      <c r="Q26" s="262">
        <v>2</v>
      </c>
      <c r="R26" s="70">
        <v>2</v>
      </c>
      <c r="S26" s="70">
        <v>2</v>
      </c>
      <c r="T26" s="70"/>
      <c r="U26" s="70"/>
      <c r="V26" s="71"/>
      <c r="X26" s="368" t="s">
        <v>43</v>
      </c>
      <c r="Y26" s="364">
        <v>41.2</v>
      </c>
      <c r="Z26" s="271"/>
      <c r="AA26" s="366">
        <v>42</v>
      </c>
      <c r="AB26" s="372">
        <v>45.272727272727273</v>
      </c>
      <c r="AC26" s="560">
        <v>43.5</v>
      </c>
    </row>
    <row r="27" spans="1:29" ht="15" x14ac:dyDescent="0.25">
      <c r="A27" s="270" t="s">
        <v>135</v>
      </c>
      <c r="B27" s="216">
        <v>42114</v>
      </c>
      <c r="C27" s="556">
        <v>2</v>
      </c>
      <c r="D27" s="556" t="str">
        <f t="shared" si="1"/>
        <v>Steinhauer, Geoff2</v>
      </c>
      <c r="E27" s="556">
        <v>3</v>
      </c>
      <c r="F27" s="276">
        <v>4</v>
      </c>
      <c r="G27" s="276">
        <v>4</v>
      </c>
      <c r="H27" s="276">
        <v>4</v>
      </c>
      <c r="I27" s="276">
        <v>8</v>
      </c>
      <c r="J27" s="276">
        <v>3</v>
      </c>
      <c r="K27" s="276">
        <v>5</v>
      </c>
      <c r="L27" s="276">
        <v>4</v>
      </c>
      <c r="M27" s="276">
        <v>6</v>
      </c>
      <c r="N27" s="276">
        <v>8</v>
      </c>
      <c r="O27" s="556">
        <f t="shared" si="3"/>
        <v>46</v>
      </c>
      <c r="P27" s="162">
        <f t="shared" si="0"/>
        <v>46</v>
      </c>
      <c r="Q27" s="262">
        <v>2</v>
      </c>
      <c r="R27" s="70">
        <v>2</v>
      </c>
      <c r="S27" s="70">
        <v>2</v>
      </c>
      <c r="T27" s="70"/>
      <c r="U27" s="70"/>
      <c r="V27" s="71"/>
    </row>
    <row r="28" spans="1:29" ht="15" x14ac:dyDescent="0.25">
      <c r="A28" s="270" t="s">
        <v>39</v>
      </c>
      <c r="B28" s="216">
        <v>42114</v>
      </c>
      <c r="C28" s="556">
        <v>2</v>
      </c>
      <c r="D28" s="556" t="str">
        <f t="shared" si="1"/>
        <v>Trachsel, Jay2</v>
      </c>
      <c r="E28" s="556">
        <v>3</v>
      </c>
      <c r="F28" s="276">
        <v>5</v>
      </c>
      <c r="G28" s="276">
        <v>4</v>
      </c>
      <c r="H28" s="276">
        <v>5</v>
      </c>
      <c r="I28" s="276">
        <v>5</v>
      </c>
      <c r="J28" s="276">
        <v>5</v>
      </c>
      <c r="K28" s="276">
        <v>7</v>
      </c>
      <c r="L28" s="276">
        <v>4</v>
      </c>
      <c r="M28" s="276">
        <v>5</v>
      </c>
      <c r="N28" s="276">
        <v>6</v>
      </c>
      <c r="O28" s="556">
        <f t="shared" si="3"/>
        <v>46</v>
      </c>
      <c r="P28" s="162">
        <f t="shared" si="0"/>
        <v>46</v>
      </c>
      <c r="Q28" s="262">
        <v>2</v>
      </c>
      <c r="R28" s="70">
        <v>2</v>
      </c>
      <c r="S28" s="70">
        <v>2</v>
      </c>
      <c r="T28" s="70"/>
      <c r="U28" s="70"/>
      <c r="V28" s="71"/>
    </row>
    <row r="29" spans="1:29" ht="15" x14ac:dyDescent="0.25">
      <c r="A29" s="270" t="s">
        <v>130</v>
      </c>
      <c r="B29" s="216">
        <v>42121</v>
      </c>
      <c r="C29" s="556">
        <v>3</v>
      </c>
      <c r="D29" s="556" t="str">
        <f t="shared" si="1"/>
        <v>Angelosanto, Nick3</v>
      </c>
      <c r="E29" s="556">
        <v>0</v>
      </c>
      <c r="F29" s="276">
        <v>5</v>
      </c>
      <c r="G29" s="276">
        <v>5</v>
      </c>
      <c r="H29" s="276">
        <v>4</v>
      </c>
      <c r="I29" s="276">
        <v>5</v>
      </c>
      <c r="J29" s="276">
        <v>4</v>
      </c>
      <c r="K29" s="276">
        <v>4</v>
      </c>
      <c r="L29" s="276">
        <v>5</v>
      </c>
      <c r="M29" s="276">
        <v>6</v>
      </c>
      <c r="N29" s="276">
        <v>6</v>
      </c>
      <c r="O29" s="556">
        <f t="shared" si="3"/>
        <v>44</v>
      </c>
      <c r="P29" s="162">
        <f t="shared" si="0"/>
        <v>44</v>
      </c>
      <c r="Q29" s="262">
        <v>2</v>
      </c>
      <c r="R29" s="70">
        <v>2</v>
      </c>
      <c r="S29" s="70">
        <v>2</v>
      </c>
      <c r="T29" s="70"/>
      <c r="U29" s="70"/>
      <c r="V29" s="71"/>
    </row>
    <row r="30" spans="1:29" ht="15" x14ac:dyDescent="0.25">
      <c r="A30" s="270" t="s">
        <v>136</v>
      </c>
      <c r="B30" s="216">
        <v>42121</v>
      </c>
      <c r="C30" s="556">
        <v>3</v>
      </c>
      <c r="D30" s="556" t="str">
        <f t="shared" si="1"/>
        <v>Lardin, John3</v>
      </c>
      <c r="E30" s="556">
        <v>0</v>
      </c>
      <c r="F30" s="276">
        <v>6</v>
      </c>
      <c r="G30" s="276">
        <v>9</v>
      </c>
      <c r="H30" s="276">
        <v>6</v>
      </c>
      <c r="I30" s="276">
        <v>5</v>
      </c>
      <c r="J30" s="276">
        <v>5</v>
      </c>
      <c r="K30" s="276">
        <v>5</v>
      </c>
      <c r="L30" s="276">
        <v>4</v>
      </c>
      <c r="M30" s="276">
        <v>6</v>
      </c>
      <c r="N30" s="276">
        <v>7</v>
      </c>
      <c r="O30" s="556">
        <f t="shared" si="3"/>
        <v>53</v>
      </c>
      <c r="P30" s="162">
        <f t="shared" si="0"/>
        <v>52</v>
      </c>
      <c r="Q30" s="262"/>
      <c r="R30" s="70"/>
      <c r="S30" s="70"/>
      <c r="T30" s="70"/>
      <c r="U30" s="70"/>
      <c r="V30" s="71"/>
    </row>
    <row r="31" spans="1:29" ht="15" x14ac:dyDescent="0.25">
      <c r="A31" s="270" t="s">
        <v>38</v>
      </c>
      <c r="B31" s="216">
        <v>42121</v>
      </c>
      <c r="C31" s="556">
        <v>3</v>
      </c>
      <c r="D31" s="556" t="str">
        <f t="shared" si="1"/>
        <v>Trachsel, Brian3</v>
      </c>
      <c r="E31" s="556">
        <v>0</v>
      </c>
      <c r="F31" s="276">
        <v>6</v>
      </c>
      <c r="G31" s="276">
        <v>5</v>
      </c>
      <c r="H31" s="276">
        <v>4</v>
      </c>
      <c r="I31" s="276">
        <v>6</v>
      </c>
      <c r="J31" s="276">
        <v>6</v>
      </c>
      <c r="K31" s="276">
        <v>6</v>
      </c>
      <c r="L31" s="276">
        <v>4</v>
      </c>
      <c r="M31" s="276">
        <v>7</v>
      </c>
      <c r="N31" s="276">
        <v>9</v>
      </c>
      <c r="O31" s="556">
        <f t="shared" si="3"/>
        <v>53</v>
      </c>
      <c r="P31" s="162">
        <f t="shared" si="0"/>
        <v>53</v>
      </c>
      <c r="Q31" s="262">
        <v>2</v>
      </c>
      <c r="R31" s="70">
        <v>2</v>
      </c>
      <c r="S31" s="70">
        <v>2</v>
      </c>
      <c r="T31" s="70"/>
      <c r="U31" s="70"/>
      <c r="V31" s="71"/>
    </row>
    <row r="32" spans="1:29" ht="15" x14ac:dyDescent="0.25">
      <c r="A32" s="270" t="s">
        <v>129</v>
      </c>
      <c r="B32" s="216">
        <v>42121</v>
      </c>
      <c r="C32" s="556">
        <v>3</v>
      </c>
      <c r="D32" s="556" t="str">
        <f t="shared" si="1"/>
        <v>Horst, Dale3</v>
      </c>
      <c r="E32" s="556">
        <v>1</v>
      </c>
      <c r="F32" s="276">
        <v>6</v>
      </c>
      <c r="G32" s="276">
        <v>5</v>
      </c>
      <c r="H32" s="276">
        <v>4</v>
      </c>
      <c r="I32" s="276">
        <v>5</v>
      </c>
      <c r="J32" s="276">
        <v>6</v>
      </c>
      <c r="K32" s="276">
        <v>4</v>
      </c>
      <c r="L32" s="276">
        <v>3</v>
      </c>
      <c r="M32" s="276">
        <v>5</v>
      </c>
      <c r="N32" s="276">
        <v>10</v>
      </c>
      <c r="O32" s="556">
        <f t="shared" si="3"/>
        <v>48</v>
      </c>
      <c r="P32" s="162">
        <f t="shared" si="0"/>
        <v>48</v>
      </c>
      <c r="Q32" s="262">
        <v>2</v>
      </c>
      <c r="R32" s="70">
        <v>2</v>
      </c>
      <c r="S32" s="70">
        <v>2</v>
      </c>
      <c r="T32" s="70"/>
      <c r="U32" s="70"/>
      <c r="V32" s="71"/>
    </row>
    <row r="33" spans="1:22" ht="15" x14ac:dyDescent="0.25">
      <c r="A33" s="270" t="s">
        <v>39</v>
      </c>
      <c r="B33" s="216">
        <v>42121</v>
      </c>
      <c r="C33" s="556">
        <v>3</v>
      </c>
      <c r="D33" s="556" t="str">
        <f t="shared" si="1"/>
        <v>Trachsel, Jay3</v>
      </c>
      <c r="E33" s="556">
        <v>1</v>
      </c>
      <c r="F33" s="276">
        <v>6</v>
      </c>
      <c r="G33" s="276">
        <v>6</v>
      </c>
      <c r="H33" s="276">
        <v>6</v>
      </c>
      <c r="I33" s="276">
        <v>4</v>
      </c>
      <c r="J33" s="276">
        <v>5</v>
      </c>
      <c r="K33" s="276">
        <v>5</v>
      </c>
      <c r="L33" s="276">
        <v>4</v>
      </c>
      <c r="M33" s="276">
        <v>5</v>
      </c>
      <c r="N33" s="276">
        <v>7</v>
      </c>
      <c r="O33" s="556">
        <f t="shared" si="3"/>
        <v>48</v>
      </c>
      <c r="P33" s="162">
        <f t="shared" si="0"/>
        <v>48</v>
      </c>
      <c r="Q33" s="262">
        <v>2</v>
      </c>
      <c r="R33" s="70">
        <v>2</v>
      </c>
      <c r="S33" s="70">
        <v>2</v>
      </c>
      <c r="T33" s="70"/>
      <c r="U33" s="70"/>
      <c r="V33" s="71"/>
    </row>
    <row r="34" spans="1:22" ht="15" x14ac:dyDescent="0.25">
      <c r="A34" s="270" t="s">
        <v>34</v>
      </c>
      <c r="B34" s="216">
        <v>42121</v>
      </c>
      <c r="C34" s="556">
        <v>3</v>
      </c>
      <c r="D34" s="556" t="str">
        <f t="shared" si="1"/>
        <v>Lewandowski, Mike3</v>
      </c>
      <c r="E34" s="556">
        <v>1</v>
      </c>
      <c r="F34" s="276">
        <v>4</v>
      </c>
      <c r="G34" s="276">
        <v>5</v>
      </c>
      <c r="H34" s="276">
        <v>4</v>
      </c>
      <c r="I34" s="276">
        <v>6</v>
      </c>
      <c r="J34" s="276">
        <v>5</v>
      </c>
      <c r="K34" s="276">
        <v>5</v>
      </c>
      <c r="L34" s="276">
        <v>6</v>
      </c>
      <c r="M34" s="276">
        <v>6</v>
      </c>
      <c r="N34" s="276">
        <v>7</v>
      </c>
      <c r="O34" s="556">
        <f t="shared" si="3"/>
        <v>48</v>
      </c>
      <c r="P34" s="162">
        <f t="shared" si="0"/>
        <v>48</v>
      </c>
      <c r="Q34" s="262">
        <v>2</v>
      </c>
      <c r="R34" s="70">
        <v>2</v>
      </c>
      <c r="S34" s="70">
        <v>2</v>
      </c>
      <c r="T34" s="70"/>
      <c r="U34" s="70"/>
      <c r="V34" s="71"/>
    </row>
    <row r="35" spans="1:22" ht="15" x14ac:dyDescent="0.25">
      <c r="A35" s="270" t="s">
        <v>131</v>
      </c>
      <c r="B35" s="216">
        <v>42121</v>
      </c>
      <c r="C35" s="556">
        <v>3</v>
      </c>
      <c r="D35" s="556" t="str">
        <f t="shared" si="1"/>
        <v>O'Hare, Nathan3</v>
      </c>
      <c r="E35" s="556">
        <v>1</v>
      </c>
      <c r="F35" s="276">
        <v>7</v>
      </c>
      <c r="G35" s="276">
        <v>3</v>
      </c>
      <c r="H35" s="276">
        <v>5</v>
      </c>
      <c r="I35" s="276">
        <v>6</v>
      </c>
      <c r="J35" s="276">
        <v>5</v>
      </c>
      <c r="K35" s="276">
        <v>4</v>
      </c>
      <c r="L35" s="276">
        <v>5</v>
      </c>
      <c r="M35" s="276">
        <v>6</v>
      </c>
      <c r="N35" s="276">
        <v>6</v>
      </c>
      <c r="O35" s="556">
        <f t="shared" si="3"/>
        <v>47</v>
      </c>
      <c r="P35" s="162">
        <f t="shared" si="0"/>
        <v>47</v>
      </c>
      <c r="Q35" s="262">
        <v>2</v>
      </c>
      <c r="R35" s="70">
        <v>2</v>
      </c>
      <c r="S35" s="70">
        <v>2</v>
      </c>
      <c r="T35" s="70"/>
      <c r="U35" s="70"/>
      <c r="V35" s="71"/>
    </row>
    <row r="36" spans="1:22" ht="15" x14ac:dyDescent="0.25">
      <c r="A36" s="270" t="s">
        <v>37</v>
      </c>
      <c r="B36" s="216">
        <v>42121</v>
      </c>
      <c r="C36" s="556">
        <v>3</v>
      </c>
      <c r="D36" s="556" t="str">
        <f t="shared" si="1"/>
        <v>Trachsel, Bill3</v>
      </c>
      <c r="E36" s="556">
        <v>2</v>
      </c>
      <c r="F36" s="276">
        <v>6</v>
      </c>
      <c r="G36" s="276">
        <v>3</v>
      </c>
      <c r="H36" s="276">
        <v>4</v>
      </c>
      <c r="I36" s="276">
        <v>5</v>
      </c>
      <c r="J36" s="276">
        <v>4</v>
      </c>
      <c r="K36" s="276">
        <v>6</v>
      </c>
      <c r="L36" s="276">
        <v>5</v>
      </c>
      <c r="M36" s="276">
        <v>5</v>
      </c>
      <c r="N36" s="276">
        <v>6</v>
      </c>
      <c r="O36" s="556">
        <f t="shared" si="3"/>
        <v>44</v>
      </c>
      <c r="P36" s="162">
        <f t="shared" si="0"/>
        <v>44</v>
      </c>
      <c r="Q36" s="262">
        <v>2</v>
      </c>
      <c r="R36" s="70">
        <v>2</v>
      </c>
      <c r="S36" s="70">
        <v>2</v>
      </c>
      <c r="T36" s="70"/>
      <c r="U36" s="70"/>
      <c r="V36" s="71"/>
    </row>
    <row r="37" spans="1:22" ht="15" x14ac:dyDescent="0.25">
      <c r="A37" s="270" t="s">
        <v>40</v>
      </c>
      <c r="B37" s="216">
        <v>42121</v>
      </c>
      <c r="C37" s="556">
        <v>3</v>
      </c>
      <c r="D37" s="556" t="str">
        <f t="shared" si="1"/>
        <v>Trachsel, Mike3</v>
      </c>
      <c r="E37" s="556">
        <v>2</v>
      </c>
      <c r="F37" s="276">
        <v>5</v>
      </c>
      <c r="G37" s="276">
        <v>5</v>
      </c>
      <c r="H37" s="276">
        <v>3</v>
      </c>
      <c r="I37" s="276">
        <v>6</v>
      </c>
      <c r="J37" s="276">
        <v>4</v>
      </c>
      <c r="K37" s="276">
        <v>4</v>
      </c>
      <c r="L37" s="276">
        <v>4</v>
      </c>
      <c r="M37" s="276">
        <v>5</v>
      </c>
      <c r="N37" s="276">
        <v>5</v>
      </c>
      <c r="O37" s="556">
        <f t="shared" si="3"/>
        <v>41</v>
      </c>
      <c r="P37" s="162">
        <f t="shared" si="0"/>
        <v>41</v>
      </c>
      <c r="Q37" s="262">
        <v>2</v>
      </c>
      <c r="R37" s="70">
        <v>2</v>
      </c>
      <c r="S37" s="70">
        <v>2</v>
      </c>
      <c r="T37" s="70"/>
      <c r="U37" s="70">
        <v>25</v>
      </c>
      <c r="V37" s="71"/>
    </row>
    <row r="38" spans="1:22" ht="15" x14ac:dyDescent="0.25">
      <c r="A38" s="270" t="s">
        <v>49</v>
      </c>
      <c r="B38" s="216">
        <v>42121</v>
      </c>
      <c r="C38" s="556">
        <v>3</v>
      </c>
      <c r="D38" s="556" t="str">
        <f t="shared" si="1"/>
        <v>Mackson, John3</v>
      </c>
      <c r="E38" s="556">
        <v>2</v>
      </c>
      <c r="F38" s="276">
        <v>6</v>
      </c>
      <c r="G38" s="276">
        <v>6</v>
      </c>
      <c r="H38" s="276">
        <v>7</v>
      </c>
      <c r="I38" s="276">
        <v>7</v>
      </c>
      <c r="J38" s="276">
        <v>8</v>
      </c>
      <c r="K38" s="276">
        <v>6</v>
      </c>
      <c r="L38" s="276">
        <v>3</v>
      </c>
      <c r="M38" s="276">
        <v>5</v>
      </c>
      <c r="N38" s="276">
        <v>6</v>
      </c>
      <c r="O38" s="556">
        <f t="shared" si="3"/>
        <v>54</v>
      </c>
      <c r="P38" s="162">
        <f t="shared" si="0"/>
        <v>53</v>
      </c>
      <c r="Q38" s="262">
        <v>2</v>
      </c>
      <c r="R38" s="70">
        <v>2</v>
      </c>
      <c r="S38" s="70">
        <v>2</v>
      </c>
      <c r="T38" s="70"/>
      <c r="U38" s="70"/>
      <c r="V38" s="71"/>
    </row>
    <row r="39" spans="1:22" ht="15" x14ac:dyDescent="0.25">
      <c r="A39" s="270" t="s">
        <v>41</v>
      </c>
      <c r="B39" s="216">
        <v>42121</v>
      </c>
      <c r="C39" s="556">
        <v>3</v>
      </c>
      <c r="D39" s="556" t="str">
        <f t="shared" si="1"/>
        <v>Trachsel, Steve3</v>
      </c>
      <c r="E39" s="556">
        <v>2</v>
      </c>
      <c r="F39" s="276">
        <v>6</v>
      </c>
      <c r="G39" s="276">
        <v>5</v>
      </c>
      <c r="H39" s="276">
        <v>4</v>
      </c>
      <c r="I39" s="276">
        <v>7</v>
      </c>
      <c r="J39" s="276">
        <v>4</v>
      </c>
      <c r="K39" s="276">
        <v>5</v>
      </c>
      <c r="L39" s="276">
        <v>5</v>
      </c>
      <c r="M39" s="276">
        <v>4</v>
      </c>
      <c r="N39" s="276">
        <v>7</v>
      </c>
      <c r="O39" s="556">
        <f t="shared" si="3"/>
        <v>47</v>
      </c>
      <c r="P39" s="162">
        <f t="shared" si="0"/>
        <v>47</v>
      </c>
      <c r="Q39" s="262">
        <v>2</v>
      </c>
      <c r="R39" s="70">
        <v>2</v>
      </c>
      <c r="S39" s="70">
        <v>2</v>
      </c>
      <c r="T39" s="70">
        <v>24</v>
      </c>
      <c r="U39" s="70"/>
      <c r="V39" s="71"/>
    </row>
    <row r="40" spans="1:22" ht="15" x14ac:dyDescent="0.25">
      <c r="A40" s="270" t="s">
        <v>135</v>
      </c>
      <c r="B40" s="216">
        <v>42121</v>
      </c>
      <c r="C40" s="556">
        <v>3</v>
      </c>
      <c r="D40" s="556" t="str">
        <f t="shared" si="1"/>
        <v>Steinhauer, Geoff3</v>
      </c>
      <c r="E40" s="556">
        <v>3</v>
      </c>
      <c r="F40" s="276">
        <v>5</v>
      </c>
      <c r="G40" s="276">
        <v>7</v>
      </c>
      <c r="H40" s="276">
        <v>4</v>
      </c>
      <c r="I40" s="276">
        <v>5</v>
      </c>
      <c r="J40" s="276">
        <v>4</v>
      </c>
      <c r="K40" s="276">
        <v>5</v>
      </c>
      <c r="L40" s="276">
        <v>4</v>
      </c>
      <c r="M40" s="276">
        <v>5</v>
      </c>
      <c r="N40" s="276">
        <v>5</v>
      </c>
      <c r="O40" s="556">
        <f t="shared" si="3"/>
        <v>44</v>
      </c>
      <c r="P40" s="162">
        <f t="shared" si="0"/>
        <v>44</v>
      </c>
      <c r="Q40" s="262">
        <v>2</v>
      </c>
      <c r="R40" s="70">
        <v>2</v>
      </c>
      <c r="S40" s="70">
        <v>2</v>
      </c>
      <c r="T40" s="70"/>
      <c r="U40" s="70"/>
      <c r="V40" s="71"/>
    </row>
    <row r="41" spans="1:22" ht="15" x14ac:dyDescent="0.25">
      <c r="A41" s="270" t="s">
        <v>43</v>
      </c>
      <c r="B41" s="216">
        <v>42121</v>
      </c>
      <c r="C41" s="556">
        <v>3</v>
      </c>
      <c r="D41" s="556" t="str">
        <f t="shared" si="1"/>
        <v>VanHollebeke, Matt3</v>
      </c>
      <c r="E41" s="556">
        <v>3</v>
      </c>
      <c r="F41" s="276">
        <v>5</v>
      </c>
      <c r="G41" s="276">
        <v>7</v>
      </c>
      <c r="H41" s="276">
        <v>5</v>
      </c>
      <c r="I41" s="276">
        <v>8</v>
      </c>
      <c r="J41" s="276">
        <v>6</v>
      </c>
      <c r="K41" s="276">
        <v>6</v>
      </c>
      <c r="L41" s="276">
        <v>5</v>
      </c>
      <c r="M41" s="276">
        <v>5</v>
      </c>
      <c r="N41" s="276">
        <v>5</v>
      </c>
      <c r="O41" s="556">
        <f t="shared" si="3"/>
        <v>52</v>
      </c>
      <c r="P41" s="162">
        <f t="shared" si="0"/>
        <v>52</v>
      </c>
      <c r="Q41" s="262">
        <v>2</v>
      </c>
      <c r="R41" s="70">
        <v>2</v>
      </c>
      <c r="S41" s="70">
        <v>2</v>
      </c>
      <c r="T41" s="70"/>
      <c r="U41" s="70"/>
      <c r="V41" s="71"/>
    </row>
    <row r="42" spans="1:22" ht="15" x14ac:dyDescent="0.25">
      <c r="A42" s="270" t="s">
        <v>47</v>
      </c>
      <c r="B42" s="216">
        <v>42121</v>
      </c>
      <c r="C42" s="556">
        <v>3</v>
      </c>
      <c r="D42" s="556" t="str">
        <f t="shared" si="1"/>
        <v>Trachsel, Jeff3</v>
      </c>
      <c r="E42" s="556">
        <v>3</v>
      </c>
      <c r="F42" s="276">
        <v>4</v>
      </c>
      <c r="G42" s="276">
        <v>4</v>
      </c>
      <c r="H42" s="276">
        <v>3</v>
      </c>
      <c r="I42" s="276">
        <v>4</v>
      </c>
      <c r="J42" s="276">
        <v>4</v>
      </c>
      <c r="K42" s="276">
        <v>6</v>
      </c>
      <c r="L42" s="276">
        <v>4</v>
      </c>
      <c r="M42" s="276">
        <v>6</v>
      </c>
      <c r="N42" s="276">
        <v>5</v>
      </c>
      <c r="O42" s="556">
        <f t="shared" si="3"/>
        <v>40</v>
      </c>
      <c r="P42" s="162">
        <f t="shared" si="0"/>
        <v>40</v>
      </c>
      <c r="Q42" s="262">
        <v>2</v>
      </c>
      <c r="R42" s="70">
        <v>2</v>
      </c>
      <c r="S42" s="70">
        <v>2</v>
      </c>
      <c r="T42" s="70"/>
      <c r="U42" s="70"/>
      <c r="V42" s="71">
        <v>24</v>
      </c>
    </row>
    <row r="43" spans="1:22" ht="15" x14ac:dyDescent="0.25">
      <c r="A43" s="270" t="s">
        <v>130</v>
      </c>
      <c r="B43" s="216">
        <v>42128</v>
      </c>
      <c r="C43" s="556">
        <v>4</v>
      </c>
      <c r="D43" s="556" t="str">
        <f t="shared" si="1"/>
        <v>Angelosanto, Nick4</v>
      </c>
      <c r="E43" s="556">
        <v>0</v>
      </c>
      <c r="F43" s="276">
        <v>4</v>
      </c>
      <c r="G43" s="276">
        <v>4</v>
      </c>
      <c r="H43" s="276">
        <v>4</v>
      </c>
      <c r="I43" s="276">
        <v>5</v>
      </c>
      <c r="J43" s="276">
        <v>5</v>
      </c>
      <c r="K43" s="276">
        <v>5</v>
      </c>
      <c r="L43" s="276">
        <v>4</v>
      </c>
      <c r="M43" s="276">
        <v>6</v>
      </c>
      <c r="N43" s="276">
        <v>5</v>
      </c>
      <c r="O43" s="556">
        <f t="shared" si="3"/>
        <v>42</v>
      </c>
      <c r="P43" s="162">
        <f t="shared" si="0"/>
        <v>42</v>
      </c>
      <c r="Q43" s="262">
        <v>2</v>
      </c>
      <c r="R43" s="70">
        <v>2</v>
      </c>
      <c r="S43" s="70">
        <v>2</v>
      </c>
      <c r="T43" s="70"/>
      <c r="U43" s="70"/>
      <c r="V43" s="71"/>
    </row>
    <row r="44" spans="1:22" ht="15" x14ac:dyDescent="0.25">
      <c r="A44" s="270" t="s">
        <v>136</v>
      </c>
      <c r="B44" s="216">
        <v>42128</v>
      </c>
      <c r="C44" s="556">
        <v>4</v>
      </c>
      <c r="D44" s="556" t="str">
        <f t="shared" si="1"/>
        <v>Lardin, John4</v>
      </c>
      <c r="E44" s="556">
        <v>0</v>
      </c>
      <c r="F44" s="276">
        <v>5</v>
      </c>
      <c r="G44" s="276">
        <v>6</v>
      </c>
      <c r="H44" s="276">
        <v>5</v>
      </c>
      <c r="I44" s="276">
        <v>5</v>
      </c>
      <c r="J44" s="276">
        <v>5</v>
      </c>
      <c r="K44" s="276">
        <v>4</v>
      </c>
      <c r="L44" s="276">
        <v>4</v>
      </c>
      <c r="M44" s="276">
        <v>8</v>
      </c>
      <c r="N44" s="276">
        <v>5</v>
      </c>
      <c r="O44" s="556">
        <f t="shared" si="3"/>
        <v>47</v>
      </c>
      <c r="P44" s="162">
        <f t="shared" si="0"/>
        <v>47</v>
      </c>
      <c r="Q44" s="262"/>
      <c r="R44" s="70"/>
      <c r="S44" s="70">
        <v>2</v>
      </c>
      <c r="T44" s="70"/>
      <c r="U44" s="70"/>
      <c r="V44" s="71"/>
    </row>
    <row r="45" spans="1:22" ht="15" x14ac:dyDescent="0.25">
      <c r="A45" s="270" t="s">
        <v>28</v>
      </c>
      <c r="B45" s="216">
        <v>42128</v>
      </c>
      <c r="C45" s="556">
        <v>4</v>
      </c>
      <c r="D45" s="556" t="str">
        <f t="shared" si="1"/>
        <v>Bliudzius, Romas4</v>
      </c>
      <c r="E45" s="556">
        <v>0</v>
      </c>
      <c r="F45" s="276">
        <v>7</v>
      </c>
      <c r="G45" s="276">
        <v>5</v>
      </c>
      <c r="H45" s="276">
        <v>6</v>
      </c>
      <c r="I45" s="276">
        <v>7</v>
      </c>
      <c r="J45" s="276">
        <v>7</v>
      </c>
      <c r="K45" s="276">
        <v>11</v>
      </c>
      <c r="L45" s="276">
        <v>5</v>
      </c>
      <c r="M45" s="276">
        <v>6</v>
      </c>
      <c r="N45" s="276">
        <v>6</v>
      </c>
      <c r="O45" s="556">
        <f t="shared" si="3"/>
        <v>60</v>
      </c>
      <c r="P45" s="162">
        <f t="shared" si="0"/>
        <v>57</v>
      </c>
      <c r="Q45" s="262"/>
      <c r="R45" s="70"/>
      <c r="S45" s="70"/>
      <c r="T45" s="70"/>
      <c r="U45" s="70"/>
      <c r="V45" s="71"/>
    </row>
    <row r="46" spans="1:22" ht="15" x14ac:dyDescent="0.25">
      <c r="A46" s="270" t="s">
        <v>38</v>
      </c>
      <c r="B46" s="216">
        <v>42128</v>
      </c>
      <c r="C46" s="556">
        <v>4</v>
      </c>
      <c r="D46" s="556" t="str">
        <f t="shared" si="1"/>
        <v>Trachsel, Brian4</v>
      </c>
      <c r="E46" s="556">
        <v>1</v>
      </c>
      <c r="F46" s="276">
        <v>6</v>
      </c>
      <c r="G46" s="276">
        <v>6</v>
      </c>
      <c r="H46" s="276">
        <v>4</v>
      </c>
      <c r="I46" s="276">
        <v>7</v>
      </c>
      <c r="J46" s="276">
        <v>4</v>
      </c>
      <c r="K46" s="276">
        <v>5</v>
      </c>
      <c r="L46" s="276">
        <v>5</v>
      </c>
      <c r="M46" s="276">
        <v>9</v>
      </c>
      <c r="N46" s="276">
        <v>7</v>
      </c>
      <c r="O46" s="556">
        <f t="shared" si="3"/>
        <v>53</v>
      </c>
      <c r="P46" s="162">
        <f t="shared" si="0"/>
        <v>52</v>
      </c>
      <c r="Q46" s="262">
        <v>2</v>
      </c>
      <c r="R46" s="70">
        <v>2</v>
      </c>
      <c r="S46" s="70">
        <v>2</v>
      </c>
      <c r="T46" s="70"/>
      <c r="U46" s="70"/>
      <c r="V46" s="71"/>
    </row>
    <row r="47" spans="1:22" ht="15" x14ac:dyDescent="0.25">
      <c r="A47" s="270" t="s">
        <v>129</v>
      </c>
      <c r="B47" s="216">
        <v>42128</v>
      </c>
      <c r="C47" s="556">
        <v>4</v>
      </c>
      <c r="D47" s="556" t="str">
        <f t="shared" si="1"/>
        <v>Horst, Dale4</v>
      </c>
      <c r="E47" s="556">
        <v>1</v>
      </c>
      <c r="F47" s="276">
        <v>3</v>
      </c>
      <c r="G47" s="276">
        <v>5</v>
      </c>
      <c r="H47" s="276">
        <v>5</v>
      </c>
      <c r="I47" s="276">
        <v>8</v>
      </c>
      <c r="J47" s="276">
        <v>6</v>
      </c>
      <c r="K47" s="276">
        <v>7</v>
      </c>
      <c r="L47" s="276">
        <v>5</v>
      </c>
      <c r="M47" s="276">
        <v>6</v>
      </c>
      <c r="N47" s="276">
        <v>6</v>
      </c>
      <c r="O47" s="556">
        <f t="shared" si="3"/>
        <v>51</v>
      </c>
      <c r="P47" s="162">
        <f t="shared" si="0"/>
        <v>51</v>
      </c>
      <c r="Q47" s="262">
        <v>2</v>
      </c>
      <c r="R47" s="70">
        <v>2</v>
      </c>
      <c r="S47" s="70">
        <v>2</v>
      </c>
      <c r="T47" s="70">
        <v>8</v>
      </c>
      <c r="U47" s="70"/>
      <c r="V47" s="71"/>
    </row>
    <row r="48" spans="1:22" ht="15" x14ac:dyDescent="0.25">
      <c r="A48" s="270" t="s">
        <v>154</v>
      </c>
      <c r="B48" s="216">
        <v>42128</v>
      </c>
      <c r="C48" s="556">
        <v>4</v>
      </c>
      <c r="D48" s="556" t="str">
        <f t="shared" si="1"/>
        <v>Trachsel, Ryan4</v>
      </c>
      <c r="E48" s="556">
        <v>1</v>
      </c>
      <c r="F48" s="276">
        <v>10</v>
      </c>
      <c r="G48" s="276">
        <v>6</v>
      </c>
      <c r="H48" s="276">
        <v>4</v>
      </c>
      <c r="I48" s="276">
        <v>6</v>
      </c>
      <c r="J48" s="276">
        <v>6</v>
      </c>
      <c r="K48" s="276">
        <v>6</v>
      </c>
      <c r="L48" s="276">
        <v>3</v>
      </c>
      <c r="M48" s="276">
        <v>8</v>
      </c>
      <c r="N48" s="276">
        <v>8</v>
      </c>
      <c r="O48" s="556">
        <f t="shared" si="3"/>
        <v>57</v>
      </c>
      <c r="P48" s="162">
        <f t="shared" si="0"/>
        <v>55</v>
      </c>
      <c r="Q48" s="262">
        <v>2</v>
      </c>
      <c r="R48" s="70">
        <v>3</v>
      </c>
      <c r="S48" s="70">
        <v>2</v>
      </c>
      <c r="T48" s="70"/>
      <c r="U48" s="70"/>
      <c r="V48" s="71"/>
    </row>
    <row r="49" spans="1:22" ht="15" x14ac:dyDescent="0.25">
      <c r="A49" s="270" t="s">
        <v>47</v>
      </c>
      <c r="B49" s="216">
        <v>42128</v>
      </c>
      <c r="C49" s="556">
        <v>4</v>
      </c>
      <c r="D49" s="556" t="str">
        <f t="shared" si="1"/>
        <v>Trachsel, Jeff4</v>
      </c>
      <c r="E49" s="556">
        <v>1</v>
      </c>
      <c r="F49" s="276">
        <v>6</v>
      </c>
      <c r="G49" s="276">
        <v>4</v>
      </c>
      <c r="H49" s="276">
        <v>3</v>
      </c>
      <c r="I49" s="276">
        <v>5</v>
      </c>
      <c r="J49" s="276">
        <v>5</v>
      </c>
      <c r="K49" s="276">
        <v>5</v>
      </c>
      <c r="L49" s="276">
        <v>4</v>
      </c>
      <c r="M49" s="276">
        <v>6</v>
      </c>
      <c r="N49" s="276">
        <v>5</v>
      </c>
      <c r="O49" s="556">
        <f t="shared" si="3"/>
        <v>43</v>
      </c>
      <c r="P49" s="162">
        <f t="shared" si="0"/>
        <v>43</v>
      </c>
      <c r="Q49" s="262">
        <v>2</v>
      </c>
      <c r="R49" s="70">
        <v>2</v>
      </c>
      <c r="S49" s="70">
        <v>2</v>
      </c>
      <c r="T49" s="70"/>
      <c r="U49" s="70">
        <v>12</v>
      </c>
      <c r="V49" s="71"/>
    </row>
    <row r="50" spans="1:22" ht="15" x14ac:dyDescent="0.25">
      <c r="A50" s="270" t="s">
        <v>30</v>
      </c>
      <c r="B50" s="216">
        <v>42128</v>
      </c>
      <c r="C50" s="556">
        <v>4</v>
      </c>
      <c r="D50" s="556" t="str">
        <f t="shared" si="1"/>
        <v>Cashman, Cal4</v>
      </c>
      <c r="E50" s="556">
        <v>2</v>
      </c>
      <c r="F50" s="276">
        <v>5</v>
      </c>
      <c r="G50" s="276">
        <v>6</v>
      </c>
      <c r="H50" s="276">
        <v>3</v>
      </c>
      <c r="I50" s="276">
        <v>7</v>
      </c>
      <c r="J50" s="276">
        <v>6</v>
      </c>
      <c r="K50" s="276">
        <v>6</v>
      </c>
      <c r="L50" s="276">
        <v>4</v>
      </c>
      <c r="M50" s="276">
        <v>5</v>
      </c>
      <c r="N50" s="276">
        <v>6</v>
      </c>
      <c r="O50" s="556">
        <f t="shared" si="3"/>
        <v>48</v>
      </c>
      <c r="P50" s="162">
        <f t="shared" si="0"/>
        <v>48</v>
      </c>
      <c r="Q50" s="262"/>
      <c r="R50" s="70"/>
      <c r="S50" s="70"/>
      <c r="T50" s="70"/>
      <c r="U50" s="70"/>
      <c r="V50" s="71"/>
    </row>
    <row r="51" spans="1:22" ht="15" x14ac:dyDescent="0.25">
      <c r="A51" s="270" t="s">
        <v>43</v>
      </c>
      <c r="B51" s="216">
        <v>42128</v>
      </c>
      <c r="C51" s="556">
        <v>4</v>
      </c>
      <c r="D51" s="556" t="str">
        <f t="shared" si="1"/>
        <v>VanHollebeke, Matt4</v>
      </c>
      <c r="E51" s="556">
        <v>2</v>
      </c>
      <c r="F51" s="276">
        <v>5</v>
      </c>
      <c r="G51" s="276">
        <v>6</v>
      </c>
      <c r="H51" s="276">
        <v>3</v>
      </c>
      <c r="I51" s="276">
        <v>5</v>
      </c>
      <c r="J51" s="276">
        <v>3</v>
      </c>
      <c r="K51" s="276">
        <v>5</v>
      </c>
      <c r="L51" s="276">
        <v>4</v>
      </c>
      <c r="M51" s="276">
        <v>4</v>
      </c>
      <c r="N51" s="276">
        <v>5</v>
      </c>
      <c r="O51" s="556">
        <f t="shared" si="3"/>
        <v>40</v>
      </c>
      <c r="P51" s="162">
        <f t="shared" si="0"/>
        <v>40</v>
      </c>
      <c r="Q51" s="262">
        <v>2</v>
      </c>
      <c r="R51" s="70">
        <v>2</v>
      </c>
      <c r="S51" s="70">
        <v>2</v>
      </c>
      <c r="T51" s="70">
        <v>8</v>
      </c>
      <c r="U51" s="70"/>
      <c r="V51" s="71">
        <v>16</v>
      </c>
    </row>
    <row r="52" spans="1:22" ht="15" x14ac:dyDescent="0.25">
      <c r="A52" s="270" t="s">
        <v>135</v>
      </c>
      <c r="B52" s="216">
        <v>42128</v>
      </c>
      <c r="C52" s="556">
        <v>4</v>
      </c>
      <c r="D52" s="556" t="str">
        <f t="shared" si="1"/>
        <v>Steinhauer, Geoff4</v>
      </c>
      <c r="E52" s="556">
        <v>2</v>
      </c>
      <c r="F52" s="276">
        <v>5</v>
      </c>
      <c r="G52" s="276">
        <v>4</v>
      </c>
      <c r="H52" s="276">
        <v>4</v>
      </c>
      <c r="I52" s="276">
        <v>6</v>
      </c>
      <c r="J52" s="276">
        <v>7</v>
      </c>
      <c r="K52" s="276">
        <v>4</v>
      </c>
      <c r="L52" s="276">
        <v>5</v>
      </c>
      <c r="M52" s="276">
        <v>5</v>
      </c>
      <c r="N52" s="276">
        <v>5</v>
      </c>
      <c r="O52" s="556">
        <f t="shared" si="3"/>
        <v>45</v>
      </c>
      <c r="P52" s="162">
        <f t="shared" si="0"/>
        <v>45</v>
      </c>
      <c r="Q52" s="262">
        <v>2</v>
      </c>
      <c r="R52" s="70">
        <v>2</v>
      </c>
      <c r="S52" s="70">
        <v>2</v>
      </c>
      <c r="T52" s="70"/>
      <c r="U52" s="70"/>
      <c r="V52" s="71"/>
    </row>
    <row r="53" spans="1:22" ht="15" x14ac:dyDescent="0.25">
      <c r="A53" s="270" t="s">
        <v>39</v>
      </c>
      <c r="B53" s="216">
        <v>42128</v>
      </c>
      <c r="C53" s="556">
        <v>4</v>
      </c>
      <c r="D53" s="556" t="str">
        <f t="shared" si="1"/>
        <v>Trachsel, Jay4</v>
      </c>
      <c r="E53" s="556">
        <v>2</v>
      </c>
      <c r="F53" s="276">
        <v>6</v>
      </c>
      <c r="G53" s="276">
        <v>5</v>
      </c>
      <c r="H53" s="276">
        <v>4</v>
      </c>
      <c r="I53" s="276">
        <v>5</v>
      </c>
      <c r="J53" s="276">
        <v>5</v>
      </c>
      <c r="K53" s="276">
        <v>4</v>
      </c>
      <c r="L53" s="276">
        <v>4</v>
      </c>
      <c r="M53" s="276">
        <v>5</v>
      </c>
      <c r="N53" s="276">
        <v>6</v>
      </c>
      <c r="O53" s="556">
        <f t="shared" si="3"/>
        <v>44</v>
      </c>
      <c r="P53" s="162">
        <f t="shared" si="0"/>
        <v>44</v>
      </c>
      <c r="Q53" s="262">
        <v>2</v>
      </c>
      <c r="R53" s="70">
        <v>2</v>
      </c>
      <c r="S53" s="70">
        <v>2</v>
      </c>
      <c r="T53" s="70"/>
      <c r="U53" s="70"/>
      <c r="V53" s="71"/>
    </row>
    <row r="54" spans="1:22" ht="15" x14ac:dyDescent="0.25">
      <c r="A54" s="270" t="s">
        <v>29</v>
      </c>
      <c r="B54" s="216">
        <v>42128</v>
      </c>
      <c r="C54" s="556">
        <v>4</v>
      </c>
      <c r="D54" s="556" t="str">
        <f t="shared" si="1"/>
        <v>Burke, David4</v>
      </c>
      <c r="E54" s="556">
        <v>3</v>
      </c>
      <c r="F54" s="276">
        <v>5</v>
      </c>
      <c r="G54" s="276">
        <v>5</v>
      </c>
      <c r="H54" s="276">
        <v>4</v>
      </c>
      <c r="I54" s="276">
        <v>3</v>
      </c>
      <c r="J54" s="276">
        <v>7</v>
      </c>
      <c r="K54" s="276">
        <v>6</v>
      </c>
      <c r="L54" s="276">
        <v>6</v>
      </c>
      <c r="M54" s="276">
        <v>7</v>
      </c>
      <c r="N54" s="276">
        <v>5</v>
      </c>
      <c r="O54" s="556">
        <f t="shared" si="3"/>
        <v>48</v>
      </c>
      <c r="P54" s="162">
        <f t="shared" si="0"/>
        <v>48</v>
      </c>
      <c r="Q54" s="262">
        <v>2</v>
      </c>
      <c r="R54" s="70">
        <v>3</v>
      </c>
      <c r="S54" s="70">
        <v>2</v>
      </c>
      <c r="T54" s="70">
        <v>8</v>
      </c>
      <c r="U54" s="70"/>
      <c r="V54" s="71"/>
    </row>
    <row r="55" spans="1:22" ht="15" x14ac:dyDescent="0.25">
      <c r="A55" s="270" t="s">
        <v>49</v>
      </c>
      <c r="B55" s="216">
        <v>42128</v>
      </c>
      <c r="C55" s="556">
        <v>4</v>
      </c>
      <c r="D55" s="556" t="str">
        <f t="shared" si="1"/>
        <v>Mackson, John4</v>
      </c>
      <c r="E55" s="556">
        <v>3</v>
      </c>
      <c r="F55" s="276">
        <v>4</v>
      </c>
      <c r="G55" s="276">
        <v>4</v>
      </c>
      <c r="H55" s="276">
        <v>5</v>
      </c>
      <c r="I55" s="276">
        <v>5</v>
      </c>
      <c r="J55" s="276">
        <v>4</v>
      </c>
      <c r="K55" s="276">
        <v>5</v>
      </c>
      <c r="L55" s="276">
        <v>6</v>
      </c>
      <c r="M55" s="276">
        <v>8</v>
      </c>
      <c r="N55" s="276">
        <v>6</v>
      </c>
      <c r="O55" s="556">
        <f t="shared" si="3"/>
        <v>47</v>
      </c>
      <c r="P55" s="162">
        <f t="shared" si="0"/>
        <v>47</v>
      </c>
      <c r="Q55" s="262">
        <v>2</v>
      </c>
      <c r="R55" s="70">
        <v>2</v>
      </c>
      <c r="S55" s="70">
        <v>2</v>
      </c>
      <c r="T55" s="70"/>
      <c r="U55" s="70"/>
      <c r="V55" s="71"/>
    </row>
    <row r="56" spans="1:22" ht="15" x14ac:dyDescent="0.25">
      <c r="A56" s="270" t="s">
        <v>41</v>
      </c>
      <c r="B56" s="216">
        <v>42128</v>
      </c>
      <c r="C56" s="556">
        <v>4</v>
      </c>
      <c r="D56" s="556" t="str">
        <f t="shared" si="1"/>
        <v>Trachsel, Steve4</v>
      </c>
      <c r="E56" s="556">
        <v>3</v>
      </c>
      <c r="F56" s="276">
        <v>4</v>
      </c>
      <c r="G56" s="276">
        <v>6</v>
      </c>
      <c r="H56" s="276">
        <v>4</v>
      </c>
      <c r="I56" s="276">
        <v>4</v>
      </c>
      <c r="J56" s="276">
        <v>4</v>
      </c>
      <c r="K56" s="276">
        <v>4</v>
      </c>
      <c r="L56" s="276">
        <v>5</v>
      </c>
      <c r="M56" s="276">
        <v>6</v>
      </c>
      <c r="N56" s="276">
        <v>7</v>
      </c>
      <c r="O56" s="556">
        <f t="shared" si="3"/>
        <v>44</v>
      </c>
      <c r="P56" s="162">
        <f t="shared" si="0"/>
        <v>44</v>
      </c>
      <c r="Q56" s="262">
        <v>2</v>
      </c>
      <c r="R56" s="70">
        <v>2</v>
      </c>
      <c r="S56" s="70">
        <v>2</v>
      </c>
      <c r="T56" s="70"/>
      <c r="U56" s="70"/>
      <c r="V56" s="71">
        <v>8</v>
      </c>
    </row>
    <row r="57" spans="1:22" ht="15" x14ac:dyDescent="0.25">
      <c r="A57" s="270" t="s">
        <v>40</v>
      </c>
      <c r="B57" s="216">
        <v>42128</v>
      </c>
      <c r="C57" s="556">
        <v>4</v>
      </c>
      <c r="D57" s="556" t="str">
        <f t="shared" si="1"/>
        <v>Trachsel, Mike4</v>
      </c>
      <c r="E57" s="556">
        <v>3</v>
      </c>
      <c r="F57" s="276">
        <v>5</v>
      </c>
      <c r="G57" s="276">
        <v>5</v>
      </c>
      <c r="H57" s="276">
        <v>4</v>
      </c>
      <c r="I57" s="276">
        <v>4</v>
      </c>
      <c r="J57" s="276">
        <v>5</v>
      </c>
      <c r="K57" s="276">
        <v>6</v>
      </c>
      <c r="L57" s="276">
        <v>3</v>
      </c>
      <c r="M57" s="276">
        <v>4</v>
      </c>
      <c r="N57" s="276">
        <v>5</v>
      </c>
      <c r="O57" s="556">
        <f t="shared" si="3"/>
        <v>41</v>
      </c>
      <c r="P57" s="162">
        <f t="shared" si="0"/>
        <v>41</v>
      </c>
      <c r="Q57" s="262">
        <v>2</v>
      </c>
      <c r="R57" s="70">
        <v>2</v>
      </c>
      <c r="S57" s="70">
        <v>2</v>
      </c>
      <c r="T57" s="70"/>
      <c r="U57" s="70">
        <v>26</v>
      </c>
      <c r="V57" s="71"/>
    </row>
    <row r="58" spans="1:22" ht="15" x14ac:dyDescent="0.25">
      <c r="A58" s="270" t="s">
        <v>130</v>
      </c>
      <c r="B58" s="216">
        <v>42135</v>
      </c>
      <c r="C58" s="556">
        <v>5</v>
      </c>
      <c r="D58" s="556" t="str">
        <f t="shared" si="1"/>
        <v>Angelosanto, Nick5</v>
      </c>
      <c r="E58" s="556">
        <v>0</v>
      </c>
      <c r="F58" s="276">
        <v>5</v>
      </c>
      <c r="G58" s="276">
        <v>4</v>
      </c>
      <c r="H58" s="276">
        <v>4</v>
      </c>
      <c r="I58" s="276">
        <v>7</v>
      </c>
      <c r="J58" s="276">
        <v>4</v>
      </c>
      <c r="K58" s="276">
        <v>4</v>
      </c>
      <c r="L58" s="276">
        <v>4</v>
      </c>
      <c r="M58" s="276">
        <v>7</v>
      </c>
      <c r="N58" s="276">
        <v>7</v>
      </c>
      <c r="O58" s="556">
        <f t="shared" si="3"/>
        <v>46</v>
      </c>
      <c r="P58" s="162">
        <f t="shared" si="0"/>
        <v>46</v>
      </c>
      <c r="Q58" s="262">
        <v>2</v>
      </c>
      <c r="R58" s="70">
        <v>2</v>
      </c>
      <c r="S58" s="70">
        <v>2</v>
      </c>
      <c r="T58" s="70"/>
      <c r="U58" s="70"/>
      <c r="V58" s="71"/>
    </row>
    <row r="59" spans="1:22" ht="15" x14ac:dyDescent="0.25">
      <c r="A59" s="270" t="s">
        <v>136</v>
      </c>
      <c r="B59" s="216">
        <v>42135</v>
      </c>
      <c r="C59" s="556">
        <v>5</v>
      </c>
      <c r="D59" s="556" t="str">
        <f t="shared" si="1"/>
        <v>Lardin, John5</v>
      </c>
      <c r="E59" s="556">
        <v>0</v>
      </c>
      <c r="F59" s="276">
        <v>5</v>
      </c>
      <c r="G59" s="276">
        <v>4</v>
      </c>
      <c r="H59" s="276">
        <v>5</v>
      </c>
      <c r="I59" s="276">
        <v>6</v>
      </c>
      <c r="J59" s="276">
        <v>5</v>
      </c>
      <c r="K59" s="276">
        <v>6</v>
      </c>
      <c r="L59" s="276">
        <v>4</v>
      </c>
      <c r="M59" s="276">
        <v>5</v>
      </c>
      <c r="N59" s="276">
        <v>7</v>
      </c>
      <c r="O59" s="556">
        <f t="shared" si="3"/>
        <v>47</v>
      </c>
      <c r="P59" s="162">
        <f t="shared" si="0"/>
        <v>47</v>
      </c>
      <c r="Q59" s="262"/>
      <c r="R59" s="70"/>
      <c r="S59" s="70"/>
      <c r="T59" s="70"/>
      <c r="U59" s="70"/>
      <c r="V59" s="71"/>
    </row>
    <row r="60" spans="1:22" ht="15" x14ac:dyDescent="0.25">
      <c r="A60" s="270" t="s">
        <v>38</v>
      </c>
      <c r="B60" s="216">
        <v>42135</v>
      </c>
      <c r="C60" s="556">
        <v>5</v>
      </c>
      <c r="D60" s="556" t="str">
        <f t="shared" si="1"/>
        <v>Trachsel, Brian5</v>
      </c>
      <c r="E60" s="556">
        <v>0</v>
      </c>
      <c r="F60" s="276">
        <v>7</v>
      </c>
      <c r="G60" s="276">
        <v>6</v>
      </c>
      <c r="H60" s="276">
        <v>4</v>
      </c>
      <c r="I60" s="276">
        <v>5</v>
      </c>
      <c r="J60" s="276">
        <v>6</v>
      </c>
      <c r="K60" s="276">
        <v>4</v>
      </c>
      <c r="L60" s="276">
        <v>6</v>
      </c>
      <c r="M60" s="276">
        <v>7</v>
      </c>
      <c r="N60" s="276">
        <v>5</v>
      </c>
      <c r="O60" s="556">
        <f t="shared" si="3"/>
        <v>50</v>
      </c>
      <c r="P60" s="162">
        <f t="shared" si="0"/>
        <v>50</v>
      </c>
      <c r="Q60" s="262"/>
      <c r="R60" s="70">
        <v>2</v>
      </c>
      <c r="S60" s="70"/>
      <c r="T60" s="70"/>
      <c r="U60" s="70"/>
      <c r="V60" s="71"/>
    </row>
    <row r="61" spans="1:22" ht="15" x14ac:dyDescent="0.25">
      <c r="A61" s="270" t="s">
        <v>28</v>
      </c>
      <c r="B61" s="216">
        <v>42135</v>
      </c>
      <c r="C61" s="556">
        <v>5</v>
      </c>
      <c r="D61" s="556" t="str">
        <f t="shared" si="1"/>
        <v>Bliudzius, Romas5</v>
      </c>
      <c r="E61" s="556">
        <v>0</v>
      </c>
      <c r="F61" s="276">
        <v>8</v>
      </c>
      <c r="G61" s="276">
        <v>7</v>
      </c>
      <c r="H61" s="276">
        <v>6</v>
      </c>
      <c r="I61" s="276">
        <v>7</v>
      </c>
      <c r="J61" s="276">
        <v>6</v>
      </c>
      <c r="K61" s="276">
        <v>4</v>
      </c>
      <c r="L61" s="276">
        <v>5</v>
      </c>
      <c r="M61" s="276">
        <v>6</v>
      </c>
      <c r="N61" s="276">
        <v>8</v>
      </c>
      <c r="O61" s="556">
        <f t="shared" si="3"/>
        <v>57</v>
      </c>
      <c r="P61" s="162">
        <f t="shared" si="0"/>
        <v>57</v>
      </c>
      <c r="Q61" s="262"/>
      <c r="R61" s="70"/>
      <c r="S61" s="70"/>
      <c r="T61" s="70"/>
      <c r="U61" s="70"/>
      <c r="V61" s="71"/>
    </row>
    <row r="62" spans="1:22" ht="15" x14ac:dyDescent="0.25">
      <c r="A62" s="270" t="s">
        <v>41</v>
      </c>
      <c r="B62" s="216">
        <v>42135</v>
      </c>
      <c r="C62" s="556">
        <v>5</v>
      </c>
      <c r="D62" s="556" t="str">
        <f t="shared" si="1"/>
        <v>Trachsel, Steve5</v>
      </c>
      <c r="E62" s="556">
        <v>1</v>
      </c>
      <c r="F62" s="276">
        <v>5</v>
      </c>
      <c r="G62" s="276">
        <v>4</v>
      </c>
      <c r="H62" s="276">
        <v>7</v>
      </c>
      <c r="I62" s="276">
        <v>5</v>
      </c>
      <c r="J62" s="276">
        <v>5</v>
      </c>
      <c r="K62" s="276">
        <v>6</v>
      </c>
      <c r="L62" s="276">
        <v>3</v>
      </c>
      <c r="M62" s="276">
        <v>6</v>
      </c>
      <c r="N62" s="276">
        <v>9</v>
      </c>
      <c r="O62" s="556">
        <f t="shared" si="3"/>
        <v>50</v>
      </c>
      <c r="P62" s="162">
        <f t="shared" si="0"/>
        <v>49</v>
      </c>
      <c r="Q62" s="262"/>
      <c r="R62" s="70"/>
      <c r="S62" s="70"/>
      <c r="T62" s="70"/>
      <c r="U62" s="70"/>
      <c r="V62" s="71"/>
    </row>
    <row r="63" spans="1:22" ht="15" x14ac:dyDescent="0.25">
      <c r="A63" s="270" t="s">
        <v>43</v>
      </c>
      <c r="B63" s="216">
        <v>42135</v>
      </c>
      <c r="C63" s="556">
        <v>5</v>
      </c>
      <c r="D63" s="556" t="str">
        <f t="shared" si="1"/>
        <v>VanHollebeke, Matt5</v>
      </c>
      <c r="E63" s="556">
        <v>1</v>
      </c>
      <c r="F63" s="276">
        <v>6</v>
      </c>
      <c r="G63" s="276">
        <v>5</v>
      </c>
      <c r="H63" s="276">
        <v>5</v>
      </c>
      <c r="I63" s="276">
        <v>7</v>
      </c>
      <c r="J63" s="276">
        <v>3</v>
      </c>
      <c r="K63" s="276">
        <v>6</v>
      </c>
      <c r="L63" s="276">
        <v>5</v>
      </c>
      <c r="M63" s="276">
        <v>4</v>
      </c>
      <c r="N63" s="276">
        <v>7</v>
      </c>
      <c r="O63" s="556">
        <f t="shared" si="3"/>
        <v>48</v>
      </c>
      <c r="P63" s="162">
        <f t="shared" si="0"/>
        <v>48</v>
      </c>
      <c r="Q63" s="262"/>
      <c r="R63" s="70"/>
      <c r="S63" s="70"/>
      <c r="T63" s="70"/>
      <c r="U63" s="70"/>
      <c r="V63" s="71"/>
    </row>
    <row r="64" spans="1:22" ht="15" x14ac:dyDescent="0.25">
      <c r="A64" s="270" t="s">
        <v>131</v>
      </c>
      <c r="B64" s="216">
        <v>42135</v>
      </c>
      <c r="C64" s="556">
        <v>5</v>
      </c>
      <c r="D64" s="556" t="str">
        <f t="shared" si="1"/>
        <v>O'Hare, Nathan5</v>
      </c>
      <c r="E64" s="556">
        <v>1</v>
      </c>
      <c r="F64" s="276">
        <v>6</v>
      </c>
      <c r="G64" s="276">
        <v>5</v>
      </c>
      <c r="H64" s="276">
        <v>5</v>
      </c>
      <c r="I64" s="276">
        <v>4</v>
      </c>
      <c r="J64" s="276">
        <v>6</v>
      </c>
      <c r="K64" s="276">
        <v>5</v>
      </c>
      <c r="L64" s="276">
        <v>4</v>
      </c>
      <c r="M64" s="276">
        <v>7</v>
      </c>
      <c r="N64" s="276">
        <v>7</v>
      </c>
      <c r="O64" s="556">
        <f t="shared" si="3"/>
        <v>49</v>
      </c>
      <c r="P64" s="162">
        <f t="shared" si="0"/>
        <v>49</v>
      </c>
      <c r="Q64" s="262"/>
      <c r="R64" s="70"/>
      <c r="S64" s="70"/>
      <c r="T64" s="70"/>
      <c r="U64" s="70"/>
      <c r="V64" s="71"/>
    </row>
    <row r="65" spans="1:22" ht="15" x14ac:dyDescent="0.25">
      <c r="A65" s="270" t="s">
        <v>34</v>
      </c>
      <c r="B65" s="216">
        <v>42135</v>
      </c>
      <c r="C65" s="556">
        <v>5</v>
      </c>
      <c r="D65" s="556" t="str">
        <f t="shared" si="1"/>
        <v>Lewandowski, Mike5</v>
      </c>
      <c r="E65" s="556">
        <v>1</v>
      </c>
      <c r="F65" s="276">
        <v>6</v>
      </c>
      <c r="G65" s="276">
        <v>5</v>
      </c>
      <c r="H65" s="276">
        <v>6</v>
      </c>
      <c r="I65" s="276">
        <v>6</v>
      </c>
      <c r="J65" s="276">
        <v>8</v>
      </c>
      <c r="K65" s="276">
        <v>10</v>
      </c>
      <c r="L65" s="276">
        <v>5</v>
      </c>
      <c r="M65" s="276">
        <v>5</v>
      </c>
      <c r="N65" s="276">
        <v>5</v>
      </c>
      <c r="O65" s="556">
        <f t="shared" si="3"/>
        <v>56</v>
      </c>
      <c r="P65" s="162">
        <f t="shared" si="0"/>
        <v>54</v>
      </c>
      <c r="Q65" s="262"/>
      <c r="R65" s="70"/>
      <c r="S65" s="70"/>
      <c r="T65" s="70"/>
      <c r="U65" s="70"/>
      <c r="V65" s="71"/>
    </row>
    <row r="66" spans="1:22" ht="15" x14ac:dyDescent="0.25">
      <c r="A66" s="270" t="s">
        <v>129</v>
      </c>
      <c r="B66" s="216">
        <v>42135</v>
      </c>
      <c r="C66" s="556">
        <v>5</v>
      </c>
      <c r="D66" s="556" t="str">
        <f t="shared" si="1"/>
        <v>Horst, Dale5</v>
      </c>
      <c r="E66" s="556">
        <v>2</v>
      </c>
      <c r="F66" s="276">
        <v>7</v>
      </c>
      <c r="G66" s="276">
        <v>9</v>
      </c>
      <c r="H66" s="276">
        <v>4</v>
      </c>
      <c r="I66" s="276">
        <v>8</v>
      </c>
      <c r="J66" s="276">
        <v>4</v>
      </c>
      <c r="K66" s="276">
        <v>4</v>
      </c>
      <c r="L66" s="276">
        <v>5</v>
      </c>
      <c r="M66" s="276">
        <v>4</v>
      </c>
      <c r="N66" s="276">
        <v>6</v>
      </c>
      <c r="O66" s="556">
        <f t="shared" si="3"/>
        <v>51</v>
      </c>
      <c r="P66" s="162">
        <f t="shared" ref="P66:P129" si="4">IF(F66&gt;$F$248*2,$F$248*2,F66) + IF(G66&gt;$G$248*2,$G$248*2,G66) + IF(H66&gt;$H$248*2,$H$248*2,H66) + IF(I66&gt;$I$248*2,$I$248*2,I66) + IF(J66&gt;$J$248*2,$J$248*2,J66) + IF(K66&gt;$K$248*2,$K$248*2,K66) + IF(L66&gt;$L$248*2,$L$248*2,L66) + IF(M66&gt;$M$248*2,$M$248*2,M66) + IF(N66&gt;$N$248*2,$N$248*2,N66)</f>
        <v>50</v>
      </c>
      <c r="Q66" s="262"/>
      <c r="R66" s="70"/>
      <c r="S66" s="70"/>
      <c r="T66" s="70"/>
      <c r="U66" s="70"/>
      <c r="V66" s="71"/>
    </row>
    <row r="67" spans="1:22" ht="15" x14ac:dyDescent="0.25">
      <c r="A67" s="270" t="s">
        <v>29</v>
      </c>
      <c r="B67" s="216">
        <v>42135</v>
      </c>
      <c r="C67" s="556">
        <v>5</v>
      </c>
      <c r="D67" s="556" t="str">
        <f t="shared" ref="D67:D130" si="5">A67&amp;C67</f>
        <v>Burke, David5</v>
      </c>
      <c r="E67" s="556">
        <v>2</v>
      </c>
      <c r="F67" s="276">
        <v>5</v>
      </c>
      <c r="G67" s="276">
        <v>6</v>
      </c>
      <c r="H67" s="276">
        <v>5</v>
      </c>
      <c r="I67" s="276">
        <v>5</v>
      </c>
      <c r="J67" s="276">
        <v>4</v>
      </c>
      <c r="K67" s="276">
        <v>5</v>
      </c>
      <c r="L67" s="276">
        <v>5</v>
      </c>
      <c r="M67" s="276">
        <v>5</v>
      </c>
      <c r="N67" s="276">
        <v>6</v>
      </c>
      <c r="O67" s="556">
        <f t="shared" si="3"/>
        <v>46</v>
      </c>
      <c r="P67" s="162">
        <f t="shared" si="4"/>
        <v>46</v>
      </c>
      <c r="Q67" s="262"/>
      <c r="R67" s="70"/>
      <c r="S67" s="70"/>
      <c r="T67" s="70"/>
      <c r="U67" s="70"/>
      <c r="V67" s="71"/>
    </row>
    <row r="68" spans="1:22" ht="15" x14ac:dyDescent="0.25">
      <c r="A68" s="270" t="s">
        <v>40</v>
      </c>
      <c r="B68" s="216">
        <v>42135</v>
      </c>
      <c r="C68" s="556">
        <v>5</v>
      </c>
      <c r="D68" s="556" t="str">
        <f t="shared" si="5"/>
        <v>Trachsel, Mike5</v>
      </c>
      <c r="E68" s="556">
        <v>2</v>
      </c>
      <c r="F68" s="276">
        <v>6</v>
      </c>
      <c r="G68" s="276">
        <v>5</v>
      </c>
      <c r="H68" s="276">
        <v>5</v>
      </c>
      <c r="I68" s="276">
        <v>6</v>
      </c>
      <c r="J68" s="276">
        <v>3</v>
      </c>
      <c r="K68" s="276">
        <v>4</v>
      </c>
      <c r="L68" s="276">
        <v>4</v>
      </c>
      <c r="M68" s="276">
        <v>5</v>
      </c>
      <c r="N68" s="276">
        <v>5</v>
      </c>
      <c r="O68" s="556">
        <f>SUM(F68:N68)</f>
        <v>43</v>
      </c>
      <c r="P68" s="162">
        <f t="shared" si="4"/>
        <v>43</v>
      </c>
      <c r="Q68" s="262"/>
      <c r="R68" s="70"/>
      <c r="S68" s="70"/>
      <c r="T68" s="70"/>
      <c r="U68" s="70"/>
      <c r="V68" s="71"/>
    </row>
    <row r="69" spans="1:22" ht="15" x14ac:dyDescent="0.25">
      <c r="A69" s="270" t="s">
        <v>39</v>
      </c>
      <c r="B69" s="216">
        <v>42135</v>
      </c>
      <c r="C69" s="556">
        <v>5</v>
      </c>
      <c r="D69" s="556" t="str">
        <f t="shared" si="5"/>
        <v>Trachsel, Jay5</v>
      </c>
      <c r="E69" s="556">
        <v>2</v>
      </c>
      <c r="F69" s="276">
        <v>5</v>
      </c>
      <c r="G69" s="276">
        <v>5</v>
      </c>
      <c r="H69" s="276">
        <v>4</v>
      </c>
      <c r="I69" s="276">
        <v>6</v>
      </c>
      <c r="J69" s="276">
        <v>4</v>
      </c>
      <c r="K69" s="276">
        <v>8</v>
      </c>
      <c r="L69" s="276">
        <v>4</v>
      </c>
      <c r="M69" s="276">
        <v>4</v>
      </c>
      <c r="N69" s="276">
        <v>4</v>
      </c>
      <c r="O69" s="556">
        <f>SUM(F69:N69)</f>
        <v>44</v>
      </c>
      <c r="P69" s="162">
        <f t="shared" si="4"/>
        <v>44</v>
      </c>
      <c r="Q69" s="262"/>
      <c r="R69" s="70"/>
      <c r="S69" s="70"/>
      <c r="T69" s="70"/>
      <c r="U69" s="70"/>
      <c r="V69" s="71"/>
    </row>
    <row r="70" spans="1:22" ht="15" x14ac:dyDescent="0.25">
      <c r="A70" s="270" t="s">
        <v>130</v>
      </c>
      <c r="B70" s="216">
        <v>42142</v>
      </c>
      <c r="C70" s="556">
        <v>6</v>
      </c>
      <c r="D70" s="556" t="str">
        <f t="shared" si="5"/>
        <v>Angelosanto, Nick6</v>
      </c>
      <c r="E70" s="556">
        <v>0</v>
      </c>
      <c r="F70" s="276">
        <v>5</v>
      </c>
      <c r="G70" s="276">
        <v>5</v>
      </c>
      <c r="H70" s="276">
        <v>4</v>
      </c>
      <c r="I70" s="276">
        <v>5</v>
      </c>
      <c r="J70" s="276">
        <v>4</v>
      </c>
      <c r="K70" s="276">
        <v>5</v>
      </c>
      <c r="L70" s="276">
        <v>4</v>
      </c>
      <c r="M70" s="276">
        <v>6</v>
      </c>
      <c r="N70" s="276">
        <v>5</v>
      </c>
      <c r="O70" s="556">
        <f>SUM(F70:N70)</f>
        <v>43</v>
      </c>
      <c r="P70" s="162">
        <f t="shared" si="4"/>
        <v>43</v>
      </c>
      <c r="Q70" s="262"/>
      <c r="R70" s="70"/>
      <c r="S70" s="70"/>
      <c r="T70" s="70"/>
      <c r="U70" s="70"/>
      <c r="V70" s="71"/>
    </row>
    <row r="71" spans="1:22" ht="15" x14ac:dyDescent="0.25">
      <c r="A71" s="270" t="s">
        <v>136</v>
      </c>
      <c r="B71" s="216">
        <v>42142</v>
      </c>
      <c r="C71" s="556">
        <v>6</v>
      </c>
      <c r="D71" s="556" t="str">
        <f t="shared" si="5"/>
        <v>Lardin, John6</v>
      </c>
      <c r="E71" s="556">
        <v>0</v>
      </c>
      <c r="F71" s="276">
        <v>6</v>
      </c>
      <c r="G71" s="276">
        <v>5</v>
      </c>
      <c r="H71" s="276">
        <v>4</v>
      </c>
      <c r="I71" s="276">
        <v>6</v>
      </c>
      <c r="J71" s="276">
        <v>7</v>
      </c>
      <c r="K71" s="276">
        <v>6</v>
      </c>
      <c r="L71" s="276">
        <v>5</v>
      </c>
      <c r="M71" s="276">
        <v>6</v>
      </c>
      <c r="N71" s="276">
        <v>6</v>
      </c>
      <c r="O71" s="556">
        <f>SUM(F71:N71)</f>
        <v>51</v>
      </c>
      <c r="P71" s="162">
        <f t="shared" si="4"/>
        <v>51</v>
      </c>
      <c r="Q71" s="262"/>
      <c r="R71" s="70"/>
      <c r="S71" s="70"/>
      <c r="T71" s="70"/>
      <c r="U71" s="70"/>
      <c r="V71" s="71"/>
    </row>
    <row r="72" spans="1:22" ht="15" x14ac:dyDescent="0.25">
      <c r="A72" s="334" t="s">
        <v>28</v>
      </c>
      <c r="B72" s="216">
        <v>42142</v>
      </c>
      <c r="C72" s="336">
        <v>6</v>
      </c>
      <c r="D72" s="336" t="str">
        <f t="shared" si="5"/>
        <v>Bliudzius, Romas6</v>
      </c>
      <c r="E72" s="336">
        <v>0</v>
      </c>
      <c r="F72" s="337">
        <v>6</v>
      </c>
      <c r="G72" s="337">
        <v>8</v>
      </c>
      <c r="H72" s="337">
        <v>5</v>
      </c>
      <c r="I72" s="337">
        <v>8</v>
      </c>
      <c r="J72" s="337">
        <v>7</v>
      </c>
      <c r="K72" s="337">
        <v>8</v>
      </c>
      <c r="L72" s="337">
        <v>7</v>
      </c>
      <c r="M72" s="337">
        <v>7</v>
      </c>
      <c r="N72" s="337">
        <v>6</v>
      </c>
      <c r="O72" s="336">
        <f>SUM(F72:N72)</f>
        <v>62</v>
      </c>
      <c r="P72" s="338">
        <f t="shared" si="4"/>
        <v>61</v>
      </c>
      <c r="Q72" s="339"/>
      <c r="R72" s="340"/>
      <c r="S72" s="340"/>
      <c r="T72" s="340"/>
      <c r="U72" s="340"/>
      <c r="V72" s="341"/>
    </row>
    <row r="73" spans="1:22" ht="15" x14ac:dyDescent="0.25">
      <c r="A73" s="270" t="s">
        <v>49</v>
      </c>
      <c r="B73" s="216">
        <v>42142</v>
      </c>
      <c r="C73" s="556">
        <v>6</v>
      </c>
      <c r="D73" s="556" t="str">
        <f t="shared" si="5"/>
        <v>Mackson, John6</v>
      </c>
      <c r="E73" s="556">
        <v>1</v>
      </c>
      <c r="F73" s="276">
        <v>4</v>
      </c>
      <c r="G73" s="276">
        <v>6</v>
      </c>
      <c r="H73" s="276">
        <v>5</v>
      </c>
      <c r="I73" s="276">
        <v>8</v>
      </c>
      <c r="J73" s="276">
        <v>8</v>
      </c>
      <c r="K73" s="276">
        <v>7</v>
      </c>
      <c r="L73" s="276">
        <v>3</v>
      </c>
      <c r="M73" s="276">
        <v>7</v>
      </c>
      <c r="N73" s="276">
        <v>8</v>
      </c>
      <c r="O73" s="556">
        <f t="shared" ref="O73:O78" si="6">SUM(F73:N73)</f>
        <v>56</v>
      </c>
      <c r="P73" s="162">
        <f t="shared" si="4"/>
        <v>56</v>
      </c>
      <c r="Q73" s="70"/>
      <c r="R73" s="70"/>
      <c r="S73" s="70"/>
      <c r="T73" s="70"/>
      <c r="U73" s="70"/>
      <c r="V73" s="70"/>
    </row>
    <row r="74" spans="1:22" ht="15" x14ac:dyDescent="0.25">
      <c r="A74" s="270" t="s">
        <v>43</v>
      </c>
      <c r="B74" s="216">
        <v>42142</v>
      </c>
      <c r="C74" s="556">
        <v>6</v>
      </c>
      <c r="D74" s="556" t="str">
        <f t="shared" si="5"/>
        <v>VanHollebeke, Matt6</v>
      </c>
      <c r="E74" s="556">
        <v>1</v>
      </c>
      <c r="F74" s="276">
        <v>5</v>
      </c>
      <c r="G74" s="276">
        <v>6</v>
      </c>
      <c r="H74" s="276">
        <v>4</v>
      </c>
      <c r="I74" s="276">
        <v>7</v>
      </c>
      <c r="J74" s="276">
        <v>6</v>
      </c>
      <c r="K74" s="276">
        <v>5</v>
      </c>
      <c r="L74" s="276">
        <v>4</v>
      </c>
      <c r="M74" s="276">
        <v>10</v>
      </c>
      <c r="N74" s="276">
        <v>9</v>
      </c>
      <c r="O74" s="556">
        <f t="shared" si="6"/>
        <v>56</v>
      </c>
      <c r="P74" s="162">
        <f t="shared" si="4"/>
        <v>54</v>
      </c>
      <c r="Q74" s="70"/>
      <c r="R74" s="70"/>
      <c r="S74" s="70"/>
      <c r="T74" s="70"/>
      <c r="U74" s="70"/>
      <c r="V74" s="70"/>
    </row>
    <row r="75" spans="1:22" ht="15" x14ac:dyDescent="0.25">
      <c r="A75" s="270" t="s">
        <v>38</v>
      </c>
      <c r="B75" s="216">
        <v>42142</v>
      </c>
      <c r="C75" s="556">
        <v>6</v>
      </c>
      <c r="D75" s="556" t="str">
        <f t="shared" si="5"/>
        <v>Trachsel, Brian6</v>
      </c>
      <c r="E75" s="556">
        <v>1</v>
      </c>
      <c r="F75" s="276">
        <v>5</v>
      </c>
      <c r="G75" s="276">
        <v>4</v>
      </c>
      <c r="H75" s="276">
        <v>4</v>
      </c>
      <c r="I75" s="276">
        <v>7</v>
      </c>
      <c r="J75" s="276">
        <v>4</v>
      </c>
      <c r="K75" s="276">
        <v>4</v>
      </c>
      <c r="L75" s="276">
        <v>3</v>
      </c>
      <c r="M75" s="276">
        <v>6</v>
      </c>
      <c r="N75" s="276">
        <v>8</v>
      </c>
      <c r="O75" s="556">
        <f t="shared" si="6"/>
        <v>45</v>
      </c>
      <c r="P75" s="162">
        <f t="shared" si="4"/>
        <v>45</v>
      </c>
      <c r="Q75" s="70"/>
      <c r="R75" s="70"/>
      <c r="S75" s="70"/>
      <c r="T75" s="70"/>
      <c r="U75" s="70"/>
      <c r="V75" s="70"/>
    </row>
    <row r="76" spans="1:22" ht="15" x14ac:dyDescent="0.25">
      <c r="A76" s="270" t="s">
        <v>47</v>
      </c>
      <c r="B76" s="216">
        <v>42142</v>
      </c>
      <c r="C76" s="556">
        <v>6</v>
      </c>
      <c r="D76" s="556" t="str">
        <f t="shared" si="5"/>
        <v>Trachsel, Jeff6</v>
      </c>
      <c r="E76" s="556">
        <v>1</v>
      </c>
      <c r="F76" s="276">
        <v>4</v>
      </c>
      <c r="G76" s="276">
        <v>5</v>
      </c>
      <c r="H76" s="276">
        <v>4</v>
      </c>
      <c r="I76" s="276">
        <v>6</v>
      </c>
      <c r="J76" s="276">
        <v>6</v>
      </c>
      <c r="K76" s="276">
        <v>5</v>
      </c>
      <c r="L76" s="276">
        <v>5</v>
      </c>
      <c r="M76" s="276">
        <v>5</v>
      </c>
      <c r="N76" s="276">
        <v>5</v>
      </c>
      <c r="O76" s="556">
        <f t="shared" si="6"/>
        <v>45</v>
      </c>
      <c r="P76" s="162">
        <f t="shared" si="4"/>
        <v>45</v>
      </c>
      <c r="Q76" s="70"/>
      <c r="R76" s="70"/>
      <c r="S76" s="70"/>
      <c r="T76" s="70"/>
      <c r="U76" s="70"/>
      <c r="V76" s="70"/>
    </row>
    <row r="77" spans="1:22" ht="15" x14ac:dyDescent="0.25">
      <c r="A77" s="270" t="s">
        <v>129</v>
      </c>
      <c r="B77" s="216">
        <v>42142</v>
      </c>
      <c r="C77" s="556">
        <v>6</v>
      </c>
      <c r="D77" s="556" t="str">
        <f t="shared" si="5"/>
        <v>Horst, Dale6</v>
      </c>
      <c r="E77" s="556">
        <v>2</v>
      </c>
      <c r="F77" s="276">
        <v>5</v>
      </c>
      <c r="G77" s="276">
        <v>5</v>
      </c>
      <c r="H77" s="276">
        <v>5</v>
      </c>
      <c r="I77" s="276">
        <v>6</v>
      </c>
      <c r="J77" s="276">
        <v>7</v>
      </c>
      <c r="K77" s="276">
        <v>5</v>
      </c>
      <c r="L77" s="276">
        <v>6</v>
      </c>
      <c r="M77" s="276">
        <v>6</v>
      </c>
      <c r="N77" s="276">
        <v>6</v>
      </c>
      <c r="O77" s="556">
        <f t="shared" si="6"/>
        <v>51</v>
      </c>
      <c r="P77" s="162">
        <f t="shared" si="4"/>
        <v>51</v>
      </c>
      <c r="Q77" s="70"/>
      <c r="R77" s="70"/>
      <c r="S77" s="70"/>
      <c r="T77" s="70"/>
      <c r="U77" s="70"/>
      <c r="V77" s="70"/>
    </row>
    <row r="78" spans="1:22" ht="15" x14ac:dyDescent="0.25">
      <c r="A78" s="270" t="s">
        <v>34</v>
      </c>
      <c r="B78" s="216">
        <v>42142</v>
      </c>
      <c r="C78" s="556">
        <v>6</v>
      </c>
      <c r="D78" s="556" t="str">
        <f t="shared" si="5"/>
        <v>Lewandowski, Mike6</v>
      </c>
      <c r="E78" s="556">
        <v>2</v>
      </c>
      <c r="F78" s="276">
        <v>6</v>
      </c>
      <c r="G78" s="276">
        <v>5</v>
      </c>
      <c r="H78" s="276">
        <v>4</v>
      </c>
      <c r="I78" s="276">
        <v>7</v>
      </c>
      <c r="J78" s="276">
        <v>5</v>
      </c>
      <c r="K78" s="276">
        <v>6</v>
      </c>
      <c r="L78" s="276">
        <v>4</v>
      </c>
      <c r="M78" s="276">
        <v>6</v>
      </c>
      <c r="N78" s="276">
        <v>7</v>
      </c>
      <c r="O78" s="556">
        <f t="shared" si="6"/>
        <v>50</v>
      </c>
      <c r="P78" s="162">
        <f t="shared" si="4"/>
        <v>50</v>
      </c>
      <c r="Q78" s="70"/>
      <c r="R78" s="70"/>
      <c r="S78" s="70"/>
      <c r="T78" s="70"/>
      <c r="U78" s="70"/>
      <c r="V78" s="70"/>
    </row>
    <row r="79" spans="1:22" ht="15" x14ac:dyDescent="0.25">
      <c r="A79" s="270" t="s">
        <v>41</v>
      </c>
      <c r="B79" s="216">
        <v>42142</v>
      </c>
      <c r="C79" s="556">
        <v>6</v>
      </c>
      <c r="D79" s="556" t="str">
        <f t="shared" si="5"/>
        <v>Trachsel, Steve6</v>
      </c>
      <c r="E79" s="556">
        <v>2</v>
      </c>
      <c r="F79" s="276">
        <v>5</v>
      </c>
      <c r="G79" s="276">
        <v>6</v>
      </c>
      <c r="H79" s="276">
        <v>4</v>
      </c>
      <c r="I79" s="276">
        <v>4</v>
      </c>
      <c r="J79" s="276">
        <v>3</v>
      </c>
      <c r="K79" s="276">
        <v>6</v>
      </c>
      <c r="L79" s="276">
        <v>4</v>
      </c>
      <c r="M79" s="276">
        <v>4</v>
      </c>
      <c r="N79" s="276">
        <v>6</v>
      </c>
      <c r="O79" s="556">
        <f>SUM(F79:N79)</f>
        <v>42</v>
      </c>
      <c r="P79" s="162">
        <f t="shared" si="4"/>
        <v>42</v>
      </c>
      <c r="Q79" s="70"/>
      <c r="R79" s="70"/>
      <c r="S79" s="70"/>
      <c r="T79" s="70"/>
      <c r="U79" s="70"/>
      <c r="V79" s="70"/>
    </row>
    <row r="80" spans="1:22" ht="15" x14ac:dyDescent="0.25">
      <c r="A80" s="270" t="s">
        <v>29</v>
      </c>
      <c r="B80" s="216">
        <v>42142</v>
      </c>
      <c r="C80" s="556">
        <v>6</v>
      </c>
      <c r="D80" s="556" t="str">
        <f t="shared" si="5"/>
        <v>Burke, David6</v>
      </c>
      <c r="E80" s="556">
        <v>3</v>
      </c>
      <c r="F80" s="276">
        <v>5</v>
      </c>
      <c r="G80" s="276">
        <v>5</v>
      </c>
      <c r="H80" s="276">
        <v>4</v>
      </c>
      <c r="I80" s="276">
        <v>6</v>
      </c>
      <c r="J80" s="276">
        <v>4</v>
      </c>
      <c r="K80" s="276">
        <v>5</v>
      </c>
      <c r="L80" s="276">
        <v>3</v>
      </c>
      <c r="M80" s="276">
        <v>5</v>
      </c>
      <c r="N80" s="276">
        <v>5</v>
      </c>
      <c r="O80" s="556">
        <f>SUM(F80:N80)</f>
        <v>42</v>
      </c>
      <c r="P80" s="162">
        <f t="shared" si="4"/>
        <v>42</v>
      </c>
      <c r="Q80" s="70"/>
      <c r="R80" s="70"/>
      <c r="S80" s="70"/>
      <c r="T80" s="70"/>
      <c r="U80" s="70"/>
      <c r="V80" s="70"/>
    </row>
    <row r="81" spans="1:22" ht="15" x14ac:dyDescent="0.25">
      <c r="A81" s="270" t="s">
        <v>40</v>
      </c>
      <c r="B81" s="216">
        <v>42142</v>
      </c>
      <c r="C81" s="556">
        <v>6</v>
      </c>
      <c r="D81" s="556" t="str">
        <f t="shared" si="5"/>
        <v>Trachsel, Mike6</v>
      </c>
      <c r="E81" s="556">
        <v>3</v>
      </c>
      <c r="F81" s="276">
        <v>4</v>
      </c>
      <c r="G81" s="276">
        <v>4</v>
      </c>
      <c r="H81" s="276">
        <v>3</v>
      </c>
      <c r="I81" s="276">
        <v>6</v>
      </c>
      <c r="J81" s="276">
        <v>5</v>
      </c>
      <c r="K81" s="276">
        <v>4</v>
      </c>
      <c r="L81" s="276">
        <v>3</v>
      </c>
      <c r="M81" s="276">
        <v>5</v>
      </c>
      <c r="N81" s="276">
        <v>6</v>
      </c>
      <c r="O81" s="556">
        <f t="shared" ref="O81:O109" si="7">SUM(F81:N81)</f>
        <v>40</v>
      </c>
      <c r="P81" s="162">
        <f t="shared" si="4"/>
        <v>40</v>
      </c>
      <c r="Q81" s="70"/>
      <c r="R81" s="70"/>
      <c r="S81" s="70"/>
      <c r="T81" s="70"/>
      <c r="U81" s="70"/>
      <c r="V81" s="70"/>
    </row>
    <row r="82" spans="1:22" ht="15" x14ac:dyDescent="0.25">
      <c r="A82" s="270" t="s">
        <v>39</v>
      </c>
      <c r="B82" s="216">
        <v>42142</v>
      </c>
      <c r="C82" s="556">
        <v>6</v>
      </c>
      <c r="D82" s="556" t="str">
        <f t="shared" si="5"/>
        <v>Trachsel, Jay6</v>
      </c>
      <c r="E82" s="556">
        <v>3</v>
      </c>
      <c r="F82" s="276">
        <v>5</v>
      </c>
      <c r="G82" s="276">
        <v>5</v>
      </c>
      <c r="H82" s="276">
        <v>4</v>
      </c>
      <c r="I82" s="276">
        <v>6</v>
      </c>
      <c r="J82" s="276">
        <v>5</v>
      </c>
      <c r="K82" s="276">
        <v>5</v>
      </c>
      <c r="L82" s="276">
        <v>3</v>
      </c>
      <c r="M82" s="276">
        <v>4</v>
      </c>
      <c r="N82" s="276">
        <v>6</v>
      </c>
      <c r="O82" s="556">
        <f t="shared" si="7"/>
        <v>43</v>
      </c>
      <c r="P82" s="162">
        <f t="shared" si="4"/>
        <v>43</v>
      </c>
      <c r="Q82" s="70"/>
      <c r="R82" s="70"/>
      <c r="S82" s="70"/>
      <c r="T82" s="70"/>
      <c r="U82" s="70"/>
      <c r="V82" s="70"/>
    </row>
    <row r="83" spans="1:22" ht="15" x14ac:dyDescent="0.25">
      <c r="A83" s="270" t="s">
        <v>130</v>
      </c>
      <c r="B83" s="216">
        <v>42156</v>
      </c>
      <c r="C83" s="556">
        <v>7</v>
      </c>
      <c r="D83" s="556" t="str">
        <f t="shared" si="5"/>
        <v>Angelosanto, Nick7</v>
      </c>
      <c r="E83" s="556">
        <v>0</v>
      </c>
      <c r="F83" s="276">
        <v>5</v>
      </c>
      <c r="G83" s="276">
        <v>4</v>
      </c>
      <c r="H83" s="276">
        <v>2</v>
      </c>
      <c r="I83" s="276">
        <v>5</v>
      </c>
      <c r="J83" s="276">
        <v>5</v>
      </c>
      <c r="K83" s="276">
        <v>5</v>
      </c>
      <c r="L83" s="276">
        <v>4</v>
      </c>
      <c r="M83" s="276">
        <v>5</v>
      </c>
      <c r="N83" s="276">
        <v>6</v>
      </c>
      <c r="O83" s="556">
        <f t="shared" si="7"/>
        <v>41</v>
      </c>
      <c r="P83" s="162">
        <f t="shared" si="4"/>
        <v>41</v>
      </c>
      <c r="Q83" s="70"/>
      <c r="R83" s="70"/>
      <c r="S83" s="70"/>
      <c r="T83" s="70"/>
      <c r="U83" s="70"/>
      <c r="V83" s="70"/>
    </row>
    <row r="84" spans="1:22" ht="15" x14ac:dyDescent="0.25">
      <c r="A84" s="270" t="s">
        <v>136</v>
      </c>
      <c r="B84" s="216">
        <v>42156</v>
      </c>
      <c r="C84" s="556">
        <v>7</v>
      </c>
      <c r="D84" s="556" t="str">
        <f t="shared" si="5"/>
        <v>Lardin, John7</v>
      </c>
      <c r="E84" s="556">
        <v>0</v>
      </c>
      <c r="F84" s="276">
        <v>6</v>
      </c>
      <c r="G84" s="276">
        <v>4</v>
      </c>
      <c r="H84" s="276">
        <v>4</v>
      </c>
      <c r="I84" s="276">
        <v>6</v>
      </c>
      <c r="J84" s="276">
        <v>5</v>
      </c>
      <c r="K84" s="276">
        <v>3</v>
      </c>
      <c r="L84" s="276">
        <v>4</v>
      </c>
      <c r="M84" s="276">
        <v>5</v>
      </c>
      <c r="N84" s="276">
        <v>8</v>
      </c>
      <c r="O84" s="556">
        <f t="shared" si="7"/>
        <v>45</v>
      </c>
      <c r="P84" s="162">
        <f t="shared" si="4"/>
        <v>45</v>
      </c>
      <c r="Q84" s="70"/>
      <c r="R84" s="70"/>
      <c r="S84" s="70"/>
      <c r="T84" s="70"/>
      <c r="U84" s="70"/>
      <c r="V84" s="70"/>
    </row>
    <row r="85" spans="1:22" ht="15" x14ac:dyDescent="0.25">
      <c r="A85" s="270" t="s">
        <v>38</v>
      </c>
      <c r="B85" s="216">
        <v>42156</v>
      </c>
      <c r="C85" s="556">
        <v>7</v>
      </c>
      <c r="D85" s="556" t="str">
        <f t="shared" si="5"/>
        <v>Trachsel, Brian7</v>
      </c>
      <c r="E85" s="556">
        <v>0</v>
      </c>
      <c r="F85" s="276">
        <v>8</v>
      </c>
      <c r="G85" s="276">
        <v>5</v>
      </c>
      <c r="H85" s="276">
        <v>4</v>
      </c>
      <c r="I85" s="276">
        <v>5</v>
      </c>
      <c r="J85" s="276">
        <v>4</v>
      </c>
      <c r="K85" s="276">
        <v>6</v>
      </c>
      <c r="L85" s="276">
        <v>3</v>
      </c>
      <c r="M85" s="276">
        <v>4</v>
      </c>
      <c r="N85" s="276">
        <v>6</v>
      </c>
      <c r="O85" s="556">
        <f t="shared" si="7"/>
        <v>45</v>
      </c>
      <c r="P85" s="162">
        <f t="shared" si="4"/>
        <v>45</v>
      </c>
      <c r="Q85" s="70"/>
      <c r="R85" s="70"/>
      <c r="S85" s="70"/>
      <c r="T85" s="70"/>
      <c r="U85" s="70"/>
      <c r="V85" s="70"/>
    </row>
    <row r="86" spans="1:22" ht="15" x14ac:dyDescent="0.25">
      <c r="A86" s="270" t="s">
        <v>28</v>
      </c>
      <c r="B86" s="216">
        <v>42156</v>
      </c>
      <c r="C86" s="556">
        <v>7</v>
      </c>
      <c r="D86" s="556" t="str">
        <f t="shared" si="5"/>
        <v>Bliudzius, Romas7</v>
      </c>
      <c r="E86" s="556">
        <v>0</v>
      </c>
      <c r="F86" s="276">
        <v>7</v>
      </c>
      <c r="G86" s="276">
        <v>6</v>
      </c>
      <c r="H86" s="276">
        <v>5</v>
      </c>
      <c r="I86" s="276">
        <v>6</v>
      </c>
      <c r="J86" s="276">
        <v>6</v>
      </c>
      <c r="K86" s="276">
        <v>5</v>
      </c>
      <c r="L86" s="276">
        <v>6</v>
      </c>
      <c r="M86" s="276">
        <v>6</v>
      </c>
      <c r="N86" s="276">
        <v>8</v>
      </c>
      <c r="O86" s="556">
        <f t="shared" si="7"/>
        <v>55</v>
      </c>
      <c r="P86" s="162">
        <f t="shared" si="4"/>
        <v>55</v>
      </c>
      <c r="Q86" s="70"/>
      <c r="R86" s="70"/>
      <c r="S86" s="70"/>
      <c r="T86" s="70"/>
      <c r="U86" s="70"/>
      <c r="V86" s="70"/>
    </row>
    <row r="87" spans="1:22" ht="15" x14ac:dyDescent="0.25">
      <c r="A87" s="270" t="s">
        <v>34</v>
      </c>
      <c r="B87" s="216">
        <v>42156</v>
      </c>
      <c r="C87" s="556">
        <v>7</v>
      </c>
      <c r="D87" s="556" t="str">
        <f t="shared" si="5"/>
        <v>Lewandowski, Mike7</v>
      </c>
      <c r="E87" s="556">
        <v>1</v>
      </c>
      <c r="F87" s="276">
        <v>7</v>
      </c>
      <c r="G87" s="276">
        <v>5</v>
      </c>
      <c r="H87" s="276">
        <v>4</v>
      </c>
      <c r="I87" s="276">
        <v>5</v>
      </c>
      <c r="J87" s="276">
        <v>5</v>
      </c>
      <c r="K87" s="276">
        <v>5</v>
      </c>
      <c r="L87" s="276">
        <v>5</v>
      </c>
      <c r="M87" s="276">
        <v>6</v>
      </c>
      <c r="N87" s="276">
        <v>8</v>
      </c>
      <c r="O87" s="556">
        <f t="shared" si="7"/>
        <v>50</v>
      </c>
      <c r="P87" s="162">
        <f t="shared" si="4"/>
        <v>50</v>
      </c>
      <c r="Q87" s="70"/>
      <c r="R87" s="70"/>
      <c r="S87" s="70"/>
      <c r="T87" s="70"/>
      <c r="U87" s="70"/>
      <c r="V87" s="70"/>
    </row>
    <row r="88" spans="1:22" ht="15" x14ac:dyDescent="0.25">
      <c r="A88" s="270" t="s">
        <v>131</v>
      </c>
      <c r="B88" s="216">
        <v>42156</v>
      </c>
      <c r="C88" s="556">
        <v>7</v>
      </c>
      <c r="D88" s="556" t="str">
        <f t="shared" si="5"/>
        <v>O'Hare, Nathan7</v>
      </c>
      <c r="E88" s="556">
        <v>1</v>
      </c>
      <c r="F88" s="276">
        <v>5</v>
      </c>
      <c r="G88" s="276">
        <v>6</v>
      </c>
      <c r="H88" s="276">
        <v>4</v>
      </c>
      <c r="I88" s="276">
        <v>6</v>
      </c>
      <c r="J88" s="276">
        <v>5</v>
      </c>
      <c r="K88" s="276">
        <v>5</v>
      </c>
      <c r="L88" s="276">
        <v>4</v>
      </c>
      <c r="M88" s="276">
        <v>6</v>
      </c>
      <c r="N88" s="276">
        <v>5</v>
      </c>
      <c r="O88" s="556">
        <f t="shared" si="7"/>
        <v>46</v>
      </c>
      <c r="P88" s="162">
        <f t="shared" si="4"/>
        <v>46</v>
      </c>
      <c r="Q88" s="70"/>
      <c r="R88" s="70"/>
      <c r="S88" s="70"/>
      <c r="T88" s="70"/>
      <c r="U88" s="70"/>
      <c r="V88" s="70"/>
    </row>
    <row r="89" spans="1:22" ht="15" x14ac:dyDescent="0.25">
      <c r="A89" s="342" t="s">
        <v>47</v>
      </c>
      <c r="B89" s="216">
        <v>42156</v>
      </c>
      <c r="C89" s="556">
        <v>7</v>
      </c>
      <c r="D89" s="12" t="str">
        <f t="shared" si="5"/>
        <v>Trachsel, Jeff7</v>
      </c>
      <c r="E89" s="12">
        <v>1</v>
      </c>
      <c r="F89" s="275">
        <v>4</v>
      </c>
      <c r="G89" s="275">
        <v>6</v>
      </c>
      <c r="H89" s="275">
        <v>4</v>
      </c>
      <c r="I89" s="275">
        <v>5</v>
      </c>
      <c r="J89" s="275">
        <v>4</v>
      </c>
      <c r="K89" s="275">
        <v>4</v>
      </c>
      <c r="L89" s="275">
        <v>4</v>
      </c>
      <c r="M89" s="275">
        <v>4</v>
      </c>
      <c r="N89" s="275">
        <v>6</v>
      </c>
      <c r="O89" s="12">
        <f t="shared" si="7"/>
        <v>41</v>
      </c>
      <c r="P89" s="163">
        <f t="shared" si="4"/>
        <v>41</v>
      </c>
      <c r="Q89" s="343"/>
      <c r="R89" s="158"/>
      <c r="S89" s="158"/>
      <c r="T89" s="158"/>
      <c r="U89" s="158"/>
      <c r="V89" s="159"/>
    </row>
    <row r="90" spans="1:22" ht="15" x14ac:dyDescent="0.25">
      <c r="A90" s="270" t="s">
        <v>29</v>
      </c>
      <c r="B90" s="216">
        <v>42156</v>
      </c>
      <c r="C90" s="556">
        <v>7</v>
      </c>
      <c r="D90" s="556" t="str">
        <f t="shared" si="5"/>
        <v>Burke, David7</v>
      </c>
      <c r="E90" s="556">
        <v>2</v>
      </c>
      <c r="F90" s="276">
        <v>5</v>
      </c>
      <c r="G90" s="276">
        <v>5</v>
      </c>
      <c r="H90" s="276">
        <v>4</v>
      </c>
      <c r="I90" s="276">
        <v>5</v>
      </c>
      <c r="J90" s="276">
        <v>4</v>
      </c>
      <c r="K90" s="276">
        <v>5</v>
      </c>
      <c r="L90" s="276">
        <v>4</v>
      </c>
      <c r="M90" s="276">
        <v>4</v>
      </c>
      <c r="N90" s="276">
        <v>7</v>
      </c>
      <c r="O90" s="556">
        <f t="shared" si="7"/>
        <v>43</v>
      </c>
      <c r="P90" s="162">
        <f t="shared" si="4"/>
        <v>43</v>
      </c>
      <c r="Q90" s="262"/>
      <c r="R90" s="70"/>
      <c r="S90" s="70"/>
      <c r="T90" s="70"/>
      <c r="U90" s="70"/>
      <c r="V90" s="71"/>
    </row>
    <row r="91" spans="1:22" ht="15" x14ac:dyDescent="0.25">
      <c r="A91" s="270" t="s">
        <v>39</v>
      </c>
      <c r="B91" s="216">
        <v>42156</v>
      </c>
      <c r="C91" s="556">
        <v>7</v>
      </c>
      <c r="D91" s="556" t="str">
        <f t="shared" si="5"/>
        <v>Trachsel, Jay7</v>
      </c>
      <c r="E91" s="556">
        <v>2</v>
      </c>
      <c r="F91" s="276">
        <v>6</v>
      </c>
      <c r="G91" s="276">
        <v>4</v>
      </c>
      <c r="H91" s="276">
        <v>3</v>
      </c>
      <c r="I91" s="276">
        <v>5</v>
      </c>
      <c r="J91" s="276">
        <v>5</v>
      </c>
      <c r="K91" s="276">
        <v>4</v>
      </c>
      <c r="L91" s="276">
        <v>3</v>
      </c>
      <c r="M91" s="276">
        <v>7</v>
      </c>
      <c r="N91" s="276">
        <v>5</v>
      </c>
      <c r="O91" s="556">
        <f t="shared" si="7"/>
        <v>42</v>
      </c>
      <c r="P91" s="162">
        <f t="shared" si="4"/>
        <v>42</v>
      </c>
      <c r="Q91" s="262"/>
      <c r="R91" s="70"/>
      <c r="S91" s="70"/>
      <c r="T91" s="70"/>
      <c r="U91" s="70"/>
      <c r="V91" s="71"/>
    </row>
    <row r="92" spans="1:22" ht="15" x14ac:dyDescent="0.25">
      <c r="A92" s="270" t="s">
        <v>41</v>
      </c>
      <c r="B92" s="216">
        <v>42156</v>
      </c>
      <c r="C92" s="556">
        <v>7</v>
      </c>
      <c r="D92" s="556" t="str">
        <f t="shared" si="5"/>
        <v>Trachsel, Steve7</v>
      </c>
      <c r="E92" s="556">
        <v>2</v>
      </c>
      <c r="F92" s="276">
        <v>6</v>
      </c>
      <c r="G92" s="276">
        <v>5</v>
      </c>
      <c r="H92" s="276">
        <v>5</v>
      </c>
      <c r="I92" s="276">
        <v>6</v>
      </c>
      <c r="J92" s="276">
        <v>6</v>
      </c>
      <c r="K92" s="276">
        <v>6</v>
      </c>
      <c r="L92" s="276">
        <v>4</v>
      </c>
      <c r="M92" s="276">
        <v>4</v>
      </c>
      <c r="N92" s="276">
        <v>5</v>
      </c>
      <c r="O92" s="556">
        <f t="shared" si="7"/>
        <v>47</v>
      </c>
      <c r="P92" s="162">
        <f t="shared" si="4"/>
        <v>47</v>
      </c>
      <c r="Q92" s="262"/>
      <c r="R92" s="70"/>
      <c r="S92" s="70"/>
      <c r="T92" s="70"/>
      <c r="U92" s="70"/>
      <c r="V92" s="71"/>
    </row>
    <row r="93" spans="1:22" ht="15" x14ac:dyDescent="0.25">
      <c r="A93" s="270" t="s">
        <v>40</v>
      </c>
      <c r="B93" s="216">
        <v>42156</v>
      </c>
      <c r="C93" s="556">
        <v>7</v>
      </c>
      <c r="D93" s="556" t="str">
        <f t="shared" si="5"/>
        <v>Trachsel, Mike7</v>
      </c>
      <c r="E93" s="556">
        <v>3</v>
      </c>
      <c r="F93" s="276">
        <v>5</v>
      </c>
      <c r="G93" s="276">
        <v>4</v>
      </c>
      <c r="H93" s="276">
        <v>4</v>
      </c>
      <c r="I93" s="276">
        <v>4</v>
      </c>
      <c r="J93" s="276">
        <v>4</v>
      </c>
      <c r="K93" s="276">
        <v>6</v>
      </c>
      <c r="L93" s="276">
        <v>4</v>
      </c>
      <c r="M93" s="276">
        <v>4</v>
      </c>
      <c r="N93" s="276">
        <v>5</v>
      </c>
      <c r="O93" s="556">
        <f t="shared" si="7"/>
        <v>40</v>
      </c>
      <c r="P93" s="162">
        <f t="shared" si="4"/>
        <v>40</v>
      </c>
      <c r="Q93" s="262"/>
      <c r="R93" s="70"/>
      <c r="S93" s="70"/>
      <c r="T93" s="70"/>
      <c r="U93" s="70"/>
      <c r="V93" s="71"/>
    </row>
    <row r="94" spans="1:22" ht="15" x14ac:dyDescent="0.25">
      <c r="A94" s="270" t="s">
        <v>29</v>
      </c>
      <c r="B94" s="216">
        <v>42163</v>
      </c>
      <c r="C94" s="556">
        <v>8</v>
      </c>
      <c r="D94" s="556" t="str">
        <f t="shared" si="5"/>
        <v>Burke, David8</v>
      </c>
      <c r="E94" s="556">
        <v>-1</v>
      </c>
      <c r="F94" s="276">
        <v>3</v>
      </c>
      <c r="G94" s="276">
        <v>4</v>
      </c>
      <c r="H94" s="276">
        <v>5</v>
      </c>
      <c r="I94" s="276">
        <v>5</v>
      </c>
      <c r="J94" s="276">
        <v>4</v>
      </c>
      <c r="K94" s="276">
        <v>6</v>
      </c>
      <c r="L94" s="276">
        <v>4</v>
      </c>
      <c r="M94" s="276">
        <v>5</v>
      </c>
      <c r="N94" s="276">
        <v>5</v>
      </c>
      <c r="O94" s="556">
        <f t="shared" si="7"/>
        <v>41</v>
      </c>
      <c r="P94" s="162">
        <f t="shared" si="4"/>
        <v>41</v>
      </c>
      <c r="Q94" s="262"/>
      <c r="R94" s="70"/>
      <c r="S94" s="70"/>
      <c r="T94" s="70"/>
      <c r="U94" s="70"/>
      <c r="V94" s="71"/>
    </row>
    <row r="95" spans="1:22" ht="15" x14ac:dyDescent="0.25">
      <c r="A95" s="270" t="s">
        <v>34</v>
      </c>
      <c r="B95" s="216">
        <v>42163</v>
      </c>
      <c r="C95" s="556">
        <v>8</v>
      </c>
      <c r="D95" s="556" t="str">
        <f t="shared" si="5"/>
        <v>Lewandowski, Mike8</v>
      </c>
      <c r="E95" s="556">
        <v>-1</v>
      </c>
      <c r="F95" s="276">
        <v>5</v>
      </c>
      <c r="G95" s="276">
        <v>5</v>
      </c>
      <c r="H95" s="276">
        <v>4</v>
      </c>
      <c r="I95" s="276">
        <v>6</v>
      </c>
      <c r="J95" s="276">
        <v>4</v>
      </c>
      <c r="K95" s="276">
        <v>5</v>
      </c>
      <c r="L95" s="276">
        <v>5</v>
      </c>
      <c r="M95" s="276">
        <v>8</v>
      </c>
      <c r="N95" s="276">
        <v>6</v>
      </c>
      <c r="O95" s="556">
        <f t="shared" si="7"/>
        <v>48</v>
      </c>
      <c r="P95" s="162">
        <f t="shared" si="4"/>
        <v>48</v>
      </c>
      <c r="Q95" s="262"/>
      <c r="R95" s="70"/>
      <c r="S95" s="70"/>
      <c r="T95" s="70"/>
      <c r="U95" s="70"/>
      <c r="V95" s="71"/>
    </row>
    <row r="96" spans="1:22" ht="15" x14ac:dyDescent="0.25">
      <c r="A96" s="270" t="s">
        <v>130</v>
      </c>
      <c r="B96" s="216">
        <v>42163</v>
      </c>
      <c r="C96" s="556">
        <v>8</v>
      </c>
      <c r="D96" s="556" t="str">
        <f t="shared" si="5"/>
        <v>Angelosanto, Nick8</v>
      </c>
      <c r="E96" s="556">
        <v>0</v>
      </c>
      <c r="F96" s="276">
        <v>6</v>
      </c>
      <c r="G96" s="276">
        <v>4</v>
      </c>
      <c r="H96" s="276">
        <v>4</v>
      </c>
      <c r="I96" s="276">
        <v>5</v>
      </c>
      <c r="J96" s="276">
        <v>5</v>
      </c>
      <c r="K96" s="276">
        <v>4</v>
      </c>
      <c r="L96" s="276">
        <v>4</v>
      </c>
      <c r="M96" s="276">
        <v>4</v>
      </c>
      <c r="N96" s="276">
        <v>5</v>
      </c>
      <c r="O96" s="556">
        <f t="shared" si="7"/>
        <v>41</v>
      </c>
      <c r="P96" s="162">
        <f t="shared" si="4"/>
        <v>41</v>
      </c>
      <c r="Q96" s="262"/>
      <c r="R96" s="70"/>
      <c r="S96" s="70"/>
      <c r="T96" s="70"/>
      <c r="U96" s="70"/>
      <c r="V96" s="71"/>
    </row>
    <row r="97" spans="1:22" ht="15" x14ac:dyDescent="0.25">
      <c r="A97" s="270" t="s">
        <v>136</v>
      </c>
      <c r="B97" s="216">
        <v>42163</v>
      </c>
      <c r="C97" s="556">
        <v>8</v>
      </c>
      <c r="D97" s="556" t="str">
        <f t="shared" si="5"/>
        <v>Lardin, John8</v>
      </c>
      <c r="E97" s="556">
        <v>0</v>
      </c>
      <c r="F97" s="276">
        <v>6</v>
      </c>
      <c r="G97" s="276">
        <v>4</v>
      </c>
      <c r="H97" s="276">
        <v>5</v>
      </c>
      <c r="I97" s="276">
        <v>6</v>
      </c>
      <c r="J97" s="276">
        <v>5</v>
      </c>
      <c r="K97" s="276">
        <v>6</v>
      </c>
      <c r="L97" s="276">
        <v>4</v>
      </c>
      <c r="M97" s="276">
        <v>5</v>
      </c>
      <c r="N97" s="276">
        <v>7</v>
      </c>
      <c r="O97" s="556">
        <f t="shared" si="7"/>
        <v>48</v>
      </c>
      <c r="P97" s="162">
        <f t="shared" si="4"/>
        <v>48</v>
      </c>
      <c r="Q97" s="262"/>
      <c r="R97" s="70"/>
      <c r="S97" s="70"/>
      <c r="T97" s="70"/>
      <c r="U97" s="70"/>
      <c r="V97" s="71"/>
    </row>
    <row r="98" spans="1:22" ht="15" x14ac:dyDescent="0.25">
      <c r="A98" s="270" t="s">
        <v>49</v>
      </c>
      <c r="B98" s="216">
        <v>42163</v>
      </c>
      <c r="C98" s="556">
        <v>8</v>
      </c>
      <c r="D98" s="556" t="str">
        <f t="shared" si="5"/>
        <v>Mackson, John8</v>
      </c>
      <c r="E98" s="556">
        <v>0</v>
      </c>
      <c r="F98" s="276">
        <v>5</v>
      </c>
      <c r="G98" s="276">
        <v>3</v>
      </c>
      <c r="H98" s="276">
        <v>5</v>
      </c>
      <c r="I98" s="276">
        <v>6</v>
      </c>
      <c r="J98" s="276">
        <v>7</v>
      </c>
      <c r="K98" s="276">
        <v>5</v>
      </c>
      <c r="L98" s="276">
        <v>7</v>
      </c>
      <c r="M98" s="276">
        <v>5</v>
      </c>
      <c r="N98" s="276">
        <v>6</v>
      </c>
      <c r="O98" s="556">
        <f t="shared" si="7"/>
        <v>49</v>
      </c>
      <c r="P98" s="162">
        <f t="shared" si="4"/>
        <v>48</v>
      </c>
      <c r="Q98" s="262"/>
      <c r="R98" s="70"/>
      <c r="S98" s="70"/>
      <c r="T98" s="70"/>
      <c r="U98" s="70"/>
      <c r="V98" s="71"/>
    </row>
    <row r="99" spans="1:22" ht="15" x14ac:dyDescent="0.25">
      <c r="A99" s="270" t="s">
        <v>38</v>
      </c>
      <c r="B99" s="216">
        <v>42163</v>
      </c>
      <c r="C99" s="556">
        <v>8</v>
      </c>
      <c r="D99" s="556" t="str">
        <f t="shared" si="5"/>
        <v>Trachsel, Brian8</v>
      </c>
      <c r="E99" s="556">
        <v>1</v>
      </c>
      <c r="F99" s="276">
        <v>5</v>
      </c>
      <c r="G99" s="276">
        <v>6</v>
      </c>
      <c r="H99" s="276">
        <v>4</v>
      </c>
      <c r="I99" s="276">
        <v>7</v>
      </c>
      <c r="J99" s="276">
        <v>5</v>
      </c>
      <c r="K99" s="276">
        <v>5</v>
      </c>
      <c r="L99" s="276">
        <v>3</v>
      </c>
      <c r="M99" s="276">
        <v>5</v>
      </c>
      <c r="N99" s="276">
        <v>6</v>
      </c>
      <c r="O99" s="556">
        <f t="shared" si="7"/>
        <v>46</v>
      </c>
      <c r="P99" s="162">
        <f t="shared" si="4"/>
        <v>46</v>
      </c>
      <c r="Q99" s="262"/>
      <c r="R99" s="70"/>
      <c r="S99" s="70"/>
      <c r="T99" s="70"/>
      <c r="U99" s="70"/>
      <c r="V99" s="71"/>
    </row>
    <row r="100" spans="1:22" ht="15" x14ac:dyDescent="0.25">
      <c r="A100" s="270" t="s">
        <v>41</v>
      </c>
      <c r="B100" s="216">
        <v>42163</v>
      </c>
      <c r="C100" s="556">
        <v>8</v>
      </c>
      <c r="D100" s="556" t="str">
        <f t="shared" si="5"/>
        <v>Trachsel, Steve8</v>
      </c>
      <c r="E100" s="556">
        <v>1</v>
      </c>
      <c r="F100" s="276">
        <v>6</v>
      </c>
      <c r="G100" s="276">
        <v>5</v>
      </c>
      <c r="H100" s="276">
        <v>4</v>
      </c>
      <c r="I100" s="276">
        <v>6</v>
      </c>
      <c r="J100" s="276">
        <v>5</v>
      </c>
      <c r="K100" s="276">
        <v>4</v>
      </c>
      <c r="L100" s="276">
        <v>5</v>
      </c>
      <c r="M100" s="276">
        <v>6</v>
      </c>
      <c r="N100" s="276">
        <v>5</v>
      </c>
      <c r="O100" s="556">
        <f t="shared" si="7"/>
        <v>46</v>
      </c>
      <c r="P100" s="162">
        <f t="shared" si="4"/>
        <v>46</v>
      </c>
      <c r="Q100" s="262"/>
      <c r="R100" s="70"/>
      <c r="S100" s="70"/>
      <c r="T100" s="70"/>
      <c r="U100" s="70"/>
      <c r="V100" s="71"/>
    </row>
    <row r="101" spans="1:22" ht="15" x14ac:dyDescent="0.25">
      <c r="A101" s="270" t="s">
        <v>129</v>
      </c>
      <c r="B101" s="216">
        <v>42163</v>
      </c>
      <c r="C101" s="556">
        <v>8</v>
      </c>
      <c r="D101" s="556" t="str">
        <f t="shared" si="5"/>
        <v>Horst, Dale8</v>
      </c>
      <c r="E101" s="556">
        <v>1</v>
      </c>
      <c r="F101" s="276">
        <v>8</v>
      </c>
      <c r="G101" s="276">
        <v>5</v>
      </c>
      <c r="H101" s="276">
        <v>6</v>
      </c>
      <c r="I101" s="276">
        <v>6</v>
      </c>
      <c r="J101" s="276">
        <v>4</v>
      </c>
      <c r="K101" s="276">
        <v>5</v>
      </c>
      <c r="L101" s="276">
        <v>5</v>
      </c>
      <c r="M101" s="276">
        <v>5</v>
      </c>
      <c r="N101" s="276">
        <v>7</v>
      </c>
      <c r="O101" s="556">
        <f t="shared" si="7"/>
        <v>51</v>
      </c>
      <c r="P101" s="162">
        <f t="shared" si="4"/>
        <v>51</v>
      </c>
      <c r="Q101" s="262"/>
      <c r="R101" s="70"/>
      <c r="S101" s="70"/>
      <c r="T101" s="70"/>
      <c r="U101" s="70"/>
      <c r="V101" s="71"/>
    </row>
    <row r="102" spans="1:22" ht="15" x14ac:dyDescent="0.25">
      <c r="A102" s="270" t="s">
        <v>507</v>
      </c>
      <c r="B102" s="216">
        <v>42163</v>
      </c>
      <c r="C102" s="556">
        <v>8</v>
      </c>
      <c r="D102" s="556" t="str">
        <f t="shared" si="5"/>
        <v>Lotter, Shawn8</v>
      </c>
      <c r="E102" s="556">
        <v>1</v>
      </c>
      <c r="F102" s="276">
        <v>6</v>
      </c>
      <c r="G102" s="276">
        <v>4</v>
      </c>
      <c r="H102" s="276">
        <v>5</v>
      </c>
      <c r="I102" s="276">
        <v>6</v>
      </c>
      <c r="J102" s="276">
        <v>6</v>
      </c>
      <c r="K102" s="276">
        <v>8</v>
      </c>
      <c r="L102" s="276">
        <v>4</v>
      </c>
      <c r="M102" s="276">
        <v>9</v>
      </c>
      <c r="N102" s="276">
        <v>5</v>
      </c>
      <c r="O102" s="556">
        <f t="shared" si="7"/>
        <v>53</v>
      </c>
      <c r="P102" s="162">
        <f t="shared" si="4"/>
        <v>52</v>
      </c>
      <c r="Q102" s="262"/>
      <c r="R102" s="70"/>
      <c r="S102" s="70"/>
      <c r="T102" s="70"/>
      <c r="U102" s="70"/>
      <c r="V102" s="71"/>
    </row>
    <row r="103" spans="1:22" ht="15" x14ac:dyDescent="0.25">
      <c r="A103" s="270" t="s">
        <v>39</v>
      </c>
      <c r="B103" s="216">
        <v>42163</v>
      </c>
      <c r="C103" s="556">
        <v>8</v>
      </c>
      <c r="D103" s="556" t="str">
        <f t="shared" si="5"/>
        <v>Trachsel, Jay8</v>
      </c>
      <c r="E103" s="556">
        <v>2</v>
      </c>
      <c r="F103" s="276">
        <v>4</v>
      </c>
      <c r="G103" s="276">
        <v>5</v>
      </c>
      <c r="H103" s="276">
        <v>5</v>
      </c>
      <c r="I103" s="276">
        <v>5</v>
      </c>
      <c r="J103" s="276">
        <v>5</v>
      </c>
      <c r="K103" s="276">
        <v>5</v>
      </c>
      <c r="L103" s="276">
        <v>3</v>
      </c>
      <c r="M103" s="276">
        <v>6</v>
      </c>
      <c r="N103" s="276">
        <v>6</v>
      </c>
      <c r="O103" s="556">
        <f t="shared" si="7"/>
        <v>44</v>
      </c>
      <c r="P103" s="162">
        <f t="shared" si="4"/>
        <v>44</v>
      </c>
      <c r="Q103" s="262"/>
      <c r="R103" s="70"/>
      <c r="S103" s="70"/>
      <c r="T103" s="70"/>
      <c r="U103" s="70"/>
      <c r="V103" s="71"/>
    </row>
    <row r="104" spans="1:22" ht="15" x14ac:dyDescent="0.25">
      <c r="A104" s="270" t="s">
        <v>40</v>
      </c>
      <c r="B104" s="216">
        <v>42163</v>
      </c>
      <c r="C104" s="556">
        <v>8</v>
      </c>
      <c r="D104" s="556" t="str">
        <f t="shared" si="5"/>
        <v>Trachsel, Mike8</v>
      </c>
      <c r="E104" s="556">
        <v>2</v>
      </c>
      <c r="F104" s="276">
        <v>4</v>
      </c>
      <c r="G104" s="276">
        <v>5</v>
      </c>
      <c r="H104" s="276">
        <v>5</v>
      </c>
      <c r="I104" s="276">
        <v>4</v>
      </c>
      <c r="J104" s="276">
        <v>5</v>
      </c>
      <c r="K104" s="276">
        <v>4</v>
      </c>
      <c r="L104" s="276">
        <v>4</v>
      </c>
      <c r="M104" s="276">
        <v>6</v>
      </c>
      <c r="N104" s="276">
        <v>4</v>
      </c>
      <c r="O104" s="556">
        <f t="shared" si="7"/>
        <v>41</v>
      </c>
      <c r="P104" s="162">
        <f t="shared" si="4"/>
        <v>41</v>
      </c>
      <c r="Q104" s="262"/>
      <c r="R104" s="70"/>
      <c r="S104" s="70"/>
      <c r="T104" s="70"/>
      <c r="U104" s="70"/>
      <c r="V104" s="71"/>
    </row>
    <row r="105" spans="1:22" ht="15" x14ac:dyDescent="0.25">
      <c r="A105" s="270" t="s">
        <v>47</v>
      </c>
      <c r="B105" s="216">
        <v>42163</v>
      </c>
      <c r="C105" s="556">
        <v>8</v>
      </c>
      <c r="D105" s="556" t="str">
        <f t="shared" si="5"/>
        <v>Trachsel, Jeff8</v>
      </c>
      <c r="E105" s="556">
        <v>2</v>
      </c>
      <c r="F105" s="276">
        <v>5</v>
      </c>
      <c r="G105" s="276">
        <v>6</v>
      </c>
      <c r="H105" s="276">
        <v>4</v>
      </c>
      <c r="I105" s="276">
        <v>5</v>
      </c>
      <c r="J105" s="276">
        <v>5</v>
      </c>
      <c r="K105" s="276">
        <v>5</v>
      </c>
      <c r="L105" s="276">
        <v>6</v>
      </c>
      <c r="M105" s="276">
        <v>6</v>
      </c>
      <c r="N105" s="276">
        <v>7</v>
      </c>
      <c r="O105" s="556">
        <f t="shared" si="7"/>
        <v>49</v>
      </c>
      <c r="P105" s="162">
        <f t="shared" si="4"/>
        <v>49</v>
      </c>
      <c r="Q105" s="262"/>
      <c r="R105" s="70"/>
      <c r="S105" s="70"/>
      <c r="T105" s="70"/>
      <c r="U105" s="70"/>
      <c r="V105" s="71"/>
    </row>
    <row r="106" spans="1:22" ht="15" x14ac:dyDescent="0.25">
      <c r="A106" s="270" t="s">
        <v>130</v>
      </c>
      <c r="B106" s="216">
        <v>42170</v>
      </c>
      <c r="C106" s="556">
        <v>9</v>
      </c>
      <c r="D106" s="556" t="str">
        <f t="shared" si="5"/>
        <v>Angelosanto, Nick9</v>
      </c>
      <c r="E106" s="556">
        <v>0</v>
      </c>
      <c r="F106" s="276">
        <v>4</v>
      </c>
      <c r="G106" s="276">
        <v>5</v>
      </c>
      <c r="H106" s="276">
        <v>2</v>
      </c>
      <c r="I106" s="276">
        <v>5</v>
      </c>
      <c r="J106" s="276">
        <v>6</v>
      </c>
      <c r="K106" s="276">
        <v>4</v>
      </c>
      <c r="L106" s="276">
        <v>4</v>
      </c>
      <c r="M106" s="276">
        <v>5</v>
      </c>
      <c r="N106" s="276">
        <v>6</v>
      </c>
      <c r="O106" s="556">
        <f t="shared" si="7"/>
        <v>41</v>
      </c>
      <c r="P106" s="162">
        <f t="shared" si="4"/>
        <v>41</v>
      </c>
      <c r="Q106" s="262"/>
      <c r="R106" s="70"/>
      <c r="S106" s="70"/>
      <c r="T106" s="70"/>
      <c r="U106" s="70"/>
      <c r="V106" s="71"/>
    </row>
    <row r="107" spans="1:22" ht="15" x14ac:dyDescent="0.25">
      <c r="A107" s="270" t="s">
        <v>136</v>
      </c>
      <c r="B107" s="216">
        <v>42170</v>
      </c>
      <c r="C107" s="556">
        <v>9</v>
      </c>
      <c r="D107" s="556" t="str">
        <f t="shared" si="5"/>
        <v>Lardin, John9</v>
      </c>
      <c r="E107" s="556">
        <v>0</v>
      </c>
      <c r="F107" s="276">
        <v>6</v>
      </c>
      <c r="G107" s="276">
        <v>4</v>
      </c>
      <c r="H107" s="276">
        <v>4</v>
      </c>
      <c r="I107" s="276">
        <v>6</v>
      </c>
      <c r="J107" s="276">
        <v>6</v>
      </c>
      <c r="K107" s="276">
        <v>4</v>
      </c>
      <c r="L107" s="276">
        <v>6</v>
      </c>
      <c r="M107" s="276">
        <v>6</v>
      </c>
      <c r="N107" s="276">
        <v>6</v>
      </c>
      <c r="O107" s="556">
        <f t="shared" si="7"/>
        <v>48</v>
      </c>
      <c r="P107" s="162">
        <f t="shared" si="4"/>
        <v>48</v>
      </c>
      <c r="Q107" s="262"/>
      <c r="R107" s="70"/>
      <c r="S107" s="70"/>
      <c r="T107" s="70"/>
      <c r="U107" s="70"/>
      <c r="V107" s="71"/>
    </row>
    <row r="108" spans="1:22" ht="15" x14ac:dyDescent="0.25">
      <c r="A108" s="270" t="s">
        <v>28</v>
      </c>
      <c r="B108" s="216">
        <v>42170</v>
      </c>
      <c r="C108" s="556">
        <v>9</v>
      </c>
      <c r="D108" s="556" t="str">
        <f t="shared" si="5"/>
        <v>Bliudzius, Romas9</v>
      </c>
      <c r="E108" s="556">
        <v>0</v>
      </c>
      <c r="F108" s="276">
        <v>7</v>
      </c>
      <c r="G108" s="276">
        <v>6</v>
      </c>
      <c r="H108" s="276">
        <v>7</v>
      </c>
      <c r="I108" s="276">
        <v>8</v>
      </c>
      <c r="J108" s="276">
        <v>11</v>
      </c>
      <c r="K108" s="276">
        <v>11</v>
      </c>
      <c r="L108" s="276">
        <v>6</v>
      </c>
      <c r="M108" s="276">
        <v>6</v>
      </c>
      <c r="N108" s="276">
        <v>7</v>
      </c>
      <c r="O108" s="556">
        <f t="shared" si="7"/>
        <v>69</v>
      </c>
      <c r="P108" s="162">
        <f t="shared" si="4"/>
        <v>62</v>
      </c>
      <c r="Q108" s="262"/>
      <c r="R108" s="70"/>
      <c r="S108" s="70"/>
      <c r="T108" s="70"/>
      <c r="U108" s="70"/>
      <c r="V108" s="71"/>
    </row>
    <row r="109" spans="1:22" ht="15" x14ac:dyDescent="0.25">
      <c r="A109" s="342" t="s">
        <v>29</v>
      </c>
      <c r="B109" s="216">
        <v>42170</v>
      </c>
      <c r="C109" s="556">
        <v>9</v>
      </c>
      <c r="D109" s="12" t="str">
        <f t="shared" si="5"/>
        <v>Burke, David9</v>
      </c>
      <c r="E109" s="12">
        <v>1</v>
      </c>
      <c r="F109" s="275">
        <v>6</v>
      </c>
      <c r="G109" s="275">
        <v>4</v>
      </c>
      <c r="H109" s="275">
        <v>4</v>
      </c>
      <c r="I109" s="275">
        <v>4</v>
      </c>
      <c r="J109" s="275">
        <v>4</v>
      </c>
      <c r="K109" s="275">
        <v>6</v>
      </c>
      <c r="L109" s="275">
        <v>3</v>
      </c>
      <c r="M109" s="275">
        <v>5</v>
      </c>
      <c r="N109" s="275">
        <v>6</v>
      </c>
      <c r="O109" s="12">
        <f t="shared" si="7"/>
        <v>42</v>
      </c>
      <c r="P109" s="163">
        <f t="shared" si="4"/>
        <v>42</v>
      </c>
      <c r="Q109" s="343"/>
      <c r="R109" s="158"/>
      <c r="S109" s="158"/>
      <c r="T109" s="158"/>
      <c r="U109" s="158"/>
      <c r="V109" s="159"/>
    </row>
    <row r="110" spans="1:22" ht="15" x14ac:dyDescent="0.25">
      <c r="A110" s="270" t="s">
        <v>41</v>
      </c>
      <c r="B110" s="216">
        <v>42170</v>
      </c>
      <c r="C110" s="556">
        <v>9</v>
      </c>
      <c r="D110" s="556" t="str">
        <f t="shared" si="5"/>
        <v>Trachsel, Steve9</v>
      </c>
      <c r="E110" s="556">
        <v>1</v>
      </c>
      <c r="F110" s="276">
        <v>6</v>
      </c>
      <c r="G110" s="276">
        <v>4</v>
      </c>
      <c r="H110" s="276">
        <v>3</v>
      </c>
      <c r="I110" s="276">
        <v>6</v>
      </c>
      <c r="J110" s="276">
        <v>5</v>
      </c>
      <c r="K110" s="276">
        <v>5</v>
      </c>
      <c r="L110" s="276">
        <v>4</v>
      </c>
      <c r="M110" s="276">
        <v>5</v>
      </c>
      <c r="N110" s="276">
        <v>5</v>
      </c>
      <c r="O110" s="556">
        <f>SUM(F110:N110)</f>
        <v>43</v>
      </c>
      <c r="P110" s="162">
        <f t="shared" si="4"/>
        <v>43</v>
      </c>
      <c r="Q110" s="262"/>
      <c r="R110" s="70"/>
      <c r="S110" s="70"/>
      <c r="T110" s="70"/>
      <c r="U110" s="70"/>
      <c r="V110" s="71"/>
    </row>
    <row r="111" spans="1:22" ht="15" x14ac:dyDescent="0.25">
      <c r="A111" s="270" t="s">
        <v>39</v>
      </c>
      <c r="B111" s="216">
        <v>42170</v>
      </c>
      <c r="C111" s="556">
        <v>9</v>
      </c>
      <c r="D111" s="556" t="str">
        <f t="shared" si="5"/>
        <v>Trachsel, Jay9</v>
      </c>
      <c r="E111" s="556">
        <v>1</v>
      </c>
      <c r="F111" s="276">
        <v>4</v>
      </c>
      <c r="G111" s="276">
        <v>4</v>
      </c>
      <c r="H111" s="276">
        <v>4</v>
      </c>
      <c r="I111" s="276">
        <v>5</v>
      </c>
      <c r="J111" s="276">
        <v>6</v>
      </c>
      <c r="K111" s="276">
        <v>5</v>
      </c>
      <c r="L111" s="276">
        <v>4</v>
      </c>
      <c r="M111" s="276">
        <v>5</v>
      </c>
      <c r="N111" s="276">
        <v>6</v>
      </c>
      <c r="O111" s="556">
        <f t="shared" ref="O111:O174" si="8">SUM(F111:N111)</f>
        <v>43</v>
      </c>
      <c r="P111" s="162">
        <f t="shared" si="4"/>
        <v>43</v>
      </c>
      <c r="Q111" s="262"/>
      <c r="R111" s="70"/>
      <c r="S111" s="70"/>
      <c r="T111" s="70"/>
      <c r="U111" s="70"/>
      <c r="V111" s="71"/>
    </row>
    <row r="112" spans="1:22" ht="15" x14ac:dyDescent="0.25">
      <c r="A112" s="270" t="s">
        <v>40</v>
      </c>
      <c r="B112" s="216">
        <v>42170</v>
      </c>
      <c r="C112" s="556">
        <v>9</v>
      </c>
      <c r="D112" s="556" t="str">
        <f t="shared" si="5"/>
        <v>Trachsel, Mike9</v>
      </c>
      <c r="E112" s="556">
        <v>1</v>
      </c>
      <c r="F112" s="276">
        <v>4</v>
      </c>
      <c r="G112" s="276">
        <v>4</v>
      </c>
      <c r="H112" s="276">
        <v>4</v>
      </c>
      <c r="I112" s="276">
        <v>7</v>
      </c>
      <c r="J112" s="276">
        <v>6</v>
      </c>
      <c r="K112" s="276">
        <v>5</v>
      </c>
      <c r="L112" s="276">
        <v>3</v>
      </c>
      <c r="M112" s="276">
        <v>5</v>
      </c>
      <c r="N112" s="276">
        <v>7</v>
      </c>
      <c r="O112" s="556">
        <f t="shared" si="8"/>
        <v>45</v>
      </c>
      <c r="P112" s="162">
        <f t="shared" si="4"/>
        <v>45</v>
      </c>
      <c r="Q112" s="262"/>
      <c r="R112" s="70"/>
      <c r="S112" s="70"/>
      <c r="T112" s="70"/>
      <c r="U112" s="70"/>
      <c r="V112" s="71"/>
    </row>
    <row r="113" spans="1:22" ht="15" x14ac:dyDescent="0.25">
      <c r="A113" s="270" t="s">
        <v>47</v>
      </c>
      <c r="B113" s="216">
        <v>42170</v>
      </c>
      <c r="C113" s="556">
        <v>9</v>
      </c>
      <c r="D113" s="556" t="str">
        <f t="shared" si="5"/>
        <v>Trachsel, Jeff9</v>
      </c>
      <c r="E113" s="556">
        <v>1</v>
      </c>
      <c r="F113" s="276">
        <v>5</v>
      </c>
      <c r="G113" s="276">
        <v>5</v>
      </c>
      <c r="H113" s="276">
        <v>4</v>
      </c>
      <c r="I113" s="276">
        <v>5</v>
      </c>
      <c r="J113" s="276">
        <v>3</v>
      </c>
      <c r="K113" s="276">
        <v>6</v>
      </c>
      <c r="L113" s="276">
        <v>2</v>
      </c>
      <c r="M113" s="276">
        <v>6</v>
      </c>
      <c r="N113" s="276">
        <v>5</v>
      </c>
      <c r="O113" s="556">
        <f t="shared" si="8"/>
        <v>41</v>
      </c>
      <c r="P113" s="162">
        <f t="shared" si="4"/>
        <v>41</v>
      </c>
      <c r="Q113" s="262"/>
      <c r="R113" s="70"/>
      <c r="S113" s="70"/>
      <c r="T113" s="70"/>
      <c r="U113" s="70"/>
      <c r="V113" s="71"/>
    </row>
    <row r="114" spans="1:22" ht="15" x14ac:dyDescent="0.25">
      <c r="A114" s="270" t="s">
        <v>130</v>
      </c>
      <c r="B114" s="216">
        <v>42177</v>
      </c>
      <c r="C114" s="556">
        <v>10</v>
      </c>
      <c r="D114" s="556" t="str">
        <f t="shared" si="5"/>
        <v>Angelosanto, Nick10</v>
      </c>
      <c r="E114" s="556">
        <v>0</v>
      </c>
      <c r="F114" s="276">
        <v>5</v>
      </c>
      <c r="G114" s="276">
        <v>5</v>
      </c>
      <c r="H114" s="276">
        <v>4</v>
      </c>
      <c r="I114" s="276">
        <v>5</v>
      </c>
      <c r="J114" s="276">
        <v>5</v>
      </c>
      <c r="K114" s="276">
        <v>4</v>
      </c>
      <c r="L114" s="276">
        <v>4</v>
      </c>
      <c r="M114" s="276">
        <v>4</v>
      </c>
      <c r="N114" s="276">
        <v>5</v>
      </c>
      <c r="O114" s="556">
        <f t="shared" si="8"/>
        <v>41</v>
      </c>
      <c r="P114" s="162">
        <f t="shared" si="4"/>
        <v>41</v>
      </c>
      <c r="Q114" s="262"/>
      <c r="R114" s="70"/>
      <c r="S114" s="70"/>
      <c r="T114" s="70"/>
      <c r="U114" s="70"/>
      <c r="V114" s="71"/>
    </row>
    <row r="115" spans="1:22" ht="15" x14ac:dyDescent="0.25">
      <c r="A115" s="270" t="s">
        <v>28</v>
      </c>
      <c r="B115" s="216">
        <v>42177</v>
      </c>
      <c r="C115" s="556">
        <v>10</v>
      </c>
      <c r="D115" s="556" t="str">
        <f t="shared" si="5"/>
        <v>Bliudzius, Romas10</v>
      </c>
      <c r="E115" s="556">
        <v>0</v>
      </c>
      <c r="F115" s="276">
        <v>12</v>
      </c>
      <c r="G115" s="276">
        <v>6</v>
      </c>
      <c r="H115" s="276">
        <v>5</v>
      </c>
      <c r="I115" s="276">
        <v>8</v>
      </c>
      <c r="J115" s="276">
        <v>7</v>
      </c>
      <c r="K115" s="276">
        <v>7</v>
      </c>
      <c r="L115" s="276">
        <v>6</v>
      </c>
      <c r="M115" s="276">
        <v>5</v>
      </c>
      <c r="N115" s="276">
        <v>8</v>
      </c>
      <c r="O115" s="556">
        <f t="shared" si="8"/>
        <v>64</v>
      </c>
      <c r="P115" s="162">
        <f t="shared" si="4"/>
        <v>60</v>
      </c>
      <c r="Q115" s="262"/>
      <c r="R115" s="70"/>
      <c r="S115" s="70"/>
      <c r="T115" s="70"/>
      <c r="U115" s="70"/>
      <c r="V115" s="71"/>
    </row>
    <row r="116" spans="1:22" ht="15" x14ac:dyDescent="0.25">
      <c r="A116" s="270" t="s">
        <v>49</v>
      </c>
      <c r="B116" s="216">
        <v>42177</v>
      </c>
      <c r="C116" s="556">
        <v>10</v>
      </c>
      <c r="D116" s="556" t="str">
        <f t="shared" si="5"/>
        <v>Mackson, John10</v>
      </c>
      <c r="E116" s="556">
        <v>0</v>
      </c>
      <c r="F116" s="276">
        <v>6</v>
      </c>
      <c r="G116" s="276">
        <v>5</v>
      </c>
      <c r="H116" s="276">
        <v>5</v>
      </c>
      <c r="I116" s="276">
        <v>6</v>
      </c>
      <c r="J116" s="276">
        <v>7</v>
      </c>
      <c r="K116" s="276">
        <v>6</v>
      </c>
      <c r="L116" s="276">
        <v>3</v>
      </c>
      <c r="M116" s="276">
        <v>4</v>
      </c>
      <c r="N116" s="276">
        <v>4</v>
      </c>
      <c r="O116" s="556">
        <f t="shared" si="8"/>
        <v>46</v>
      </c>
      <c r="P116" s="162">
        <f t="shared" si="4"/>
        <v>46</v>
      </c>
      <c r="Q116" s="262"/>
      <c r="R116" s="70"/>
      <c r="S116" s="70"/>
      <c r="T116" s="70"/>
      <c r="U116" s="70"/>
      <c r="V116" s="71"/>
    </row>
    <row r="117" spans="1:22" ht="15" x14ac:dyDescent="0.25">
      <c r="A117" s="270" t="s">
        <v>38</v>
      </c>
      <c r="B117" s="216">
        <v>42177</v>
      </c>
      <c r="C117" s="556">
        <v>10</v>
      </c>
      <c r="D117" s="556" t="str">
        <f t="shared" si="5"/>
        <v>Trachsel, Brian10</v>
      </c>
      <c r="E117" s="556">
        <v>1</v>
      </c>
      <c r="F117" s="276">
        <v>5</v>
      </c>
      <c r="G117" s="276">
        <v>7</v>
      </c>
      <c r="H117" s="276">
        <v>5</v>
      </c>
      <c r="I117" s="276">
        <v>5</v>
      </c>
      <c r="J117" s="276">
        <v>4</v>
      </c>
      <c r="K117" s="276">
        <v>4</v>
      </c>
      <c r="L117" s="276">
        <v>4</v>
      </c>
      <c r="M117" s="276">
        <v>6</v>
      </c>
      <c r="N117" s="276">
        <v>6</v>
      </c>
      <c r="O117" s="556">
        <f t="shared" si="8"/>
        <v>46</v>
      </c>
      <c r="P117" s="162">
        <f t="shared" si="4"/>
        <v>46</v>
      </c>
      <c r="Q117" s="262"/>
      <c r="R117" s="70"/>
      <c r="S117" s="70"/>
      <c r="T117" s="70"/>
      <c r="U117" s="70"/>
      <c r="V117" s="71"/>
    </row>
    <row r="118" spans="1:22" ht="15" x14ac:dyDescent="0.25">
      <c r="A118" s="270" t="s">
        <v>47</v>
      </c>
      <c r="B118" s="216">
        <v>42177</v>
      </c>
      <c r="C118" s="556">
        <v>10</v>
      </c>
      <c r="D118" s="556" t="str">
        <f t="shared" si="5"/>
        <v>Trachsel, Jeff10</v>
      </c>
      <c r="E118" s="556">
        <v>1</v>
      </c>
      <c r="F118" s="276">
        <v>5</v>
      </c>
      <c r="G118" s="276">
        <v>5</v>
      </c>
      <c r="H118" s="276">
        <v>3</v>
      </c>
      <c r="I118" s="276">
        <v>4</v>
      </c>
      <c r="J118" s="276">
        <v>3</v>
      </c>
      <c r="K118" s="276">
        <v>4</v>
      </c>
      <c r="L118" s="276">
        <v>3</v>
      </c>
      <c r="M118" s="276">
        <v>5</v>
      </c>
      <c r="N118" s="276">
        <v>6</v>
      </c>
      <c r="O118" s="556">
        <f t="shared" si="8"/>
        <v>38</v>
      </c>
      <c r="P118" s="162">
        <f t="shared" si="4"/>
        <v>38</v>
      </c>
      <c r="Q118" s="262"/>
      <c r="R118" s="70"/>
      <c r="S118" s="70"/>
      <c r="T118" s="70"/>
      <c r="U118" s="70"/>
      <c r="V118" s="71"/>
    </row>
    <row r="119" spans="1:22" ht="15" x14ac:dyDescent="0.25">
      <c r="A119" s="270" t="s">
        <v>129</v>
      </c>
      <c r="B119" s="216">
        <v>42177</v>
      </c>
      <c r="C119" s="556">
        <v>10</v>
      </c>
      <c r="D119" s="556" t="str">
        <f t="shared" si="5"/>
        <v>Horst, Dale10</v>
      </c>
      <c r="E119" s="556">
        <v>1</v>
      </c>
      <c r="F119" s="276">
        <v>6</v>
      </c>
      <c r="G119" s="276">
        <v>5</v>
      </c>
      <c r="H119" s="276">
        <v>4</v>
      </c>
      <c r="I119" s="276">
        <v>5</v>
      </c>
      <c r="J119" s="276">
        <v>7</v>
      </c>
      <c r="K119" s="276">
        <v>7</v>
      </c>
      <c r="L119" s="276">
        <v>4</v>
      </c>
      <c r="M119" s="276">
        <v>5</v>
      </c>
      <c r="N119" s="276">
        <v>5</v>
      </c>
      <c r="O119" s="556">
        <f t="shared" si="8"/>
        <v>48</v>
      </c>
      <c r="P119" s="162">
        <f t="shared" si="4"/>
        <v>48</v>
      </c>
      <c r="Q119" s="262"/>
      <c r="R119" s="70"/>
      <c r="S119" s="70"/>
      <c r="T119" s="70"/>
      <c r="U119" s="70"/>
      <c r="V119" s="71"/>
    </row>
    <row r="120" spans="1:22" ht="15" x14ac:dyDescent="0.25">
      <c r="A120" s="270" t="s">
        <v>40</v>
      </c>
      <c r="B120" s="216">
        <v>42177</v>
      </c>
      <c r="C120" s="556">
        <v>10</v>
      </c>
      <c r="D120" s="556" t="str">
        <f t="shared" si="5"/>
        <v>Trachsel, Mike10</v>
      </c>
      <c r="E120" s="556">
        <v>1</v>
      </c>
      <c r="F120" s="276">
        <v>5</v>
      </c>
      <c r="G120" s="276">
        <v>5</v>
      </c>
      <c r="H120" s="276">
        <v>4</v>
      </c>
      <c r="I120" s="276">
        <v>6</v>
      </c>
      <c r="J120" s="276">
        <v>5</v>
      </c>
      <c r="K120" s="276">
        <v>4</v>
      </c>
      <c r="L120" s="276">
        <v>4</v>
      </c>
      <c r="M120" s="276">
        <v>5</v>
      </c>
      <c r="N120" s="276">
        <v>4</v>
      </c>
      <c r="O120" s="556">
        <f t="shared" si="8"/>
        <v>42</v>
      </c>
      <c r="P120" s="162">
        <f t="shared" si="4"/>
        <v>42</v>
      </c>
      <c r="Q120" s="262"/>
      <c r="R120" s="70"/>
      <c r="S120" s="70"/>
      <c r="T120" s="70"/>
      <c r="U120" s="70"/>
      <c r="V120" s="71"/>
    </row>
    <row r="121" spans="1:22" ht="15" x14ac:dyDescent="0.25">
      <c r="A121" s="270" t="s">
        <v>46</v>
      </c>
      <c r="B121" s="216">
        <v>42177</v>
      </c>
      <c r="C121" s="556">
        <v>10</v>
      </c>
      <c r="D121" s="556" t="str">
        <f t="shared" si="5"/>
        <v>Hoffman, Eric10</v>
      </c>
      <c r="E121" s="556">
        <v>2</v>
      </c>
      <c r="F121" s="276">
        <v>5</v>
      </c>
      <c r="G121" s="276">
        <v>4</v>
      </c>
      <c r="H121" s="276">
        <v>4</v>
      </c>
      <c r="I121" s="276">
        <v>5</v>
      </c>
      <c r="J121" s="276">
        <v>5</v>
      </c>
      <c r="K121" s="276">
        <v>4</v>
      </c>
      <c r="L121" s="276">
        <v>5</v>
      </c>
      <c r="M121" s="276">
        <v>5</v>
      </c>
      <c r="N121" s="276">
        <v>5</v>
      </c>
      <c r="O121" s="556">
        <f t="shared" si="8"/>
        <v>42</v>
      </c>
      <c r="P121" s="162">
        <f t="shared" si="4"/>
        <v>42</v>
      </c>
      <c r="Q121" s="262"/>
      <c r="R121" s="70"/>
      <c r="S121" s="70"/>
      <c r="T121" s="70"/>
      <c r="U121" s="70"/>
      <c r="V121" s="71"/>
    </row>
    <row r="122" spans="1:22" ht="15" x14ac:dyDescent="0.25">
      <c r="A122" s="270" t="s">
        <v>29</v>
      </c>
      <c r="B122" s="216">
        <v>42177</v>
      </c>
      <c r="C122" s="556">
        <v>10</v>
      </c>
      <c r="D122" s="556" t="str">
        <f t="shared" si="5"/>
        <v>Burke, David10</v>
      </c>
      <c r="E122" s="556">
        <v>2</v>
      </c>
      <c r="F122" s="276">
        <v>5</v>
      </c>
      <c r="G122" s="276">
        <v>5</v>
      </c>
      <c r="H122" s="276">
        <v>5</v>
      </c>
      <c r="I122" s="276">
        <v>6</v>
      </c>
      <c r="J122" s="276">
        <v>4</v>
      </c>
      <c r="K122" s="276">
        <v>7</v>
      </c>
      <c r="L122" s="276">
        <v>5</v>
      </c>
      <c r="M122" s="276">
        <v>3</v>
      </c>
      <c r="N122" s="276">
        <v>6</v>
      </c>
      <c r="O122" s="556">
        <f t="shared" si="8"/>
        <v>46</v>
      </c>
      <c r="P122" s="162">
        <f t="shared" si="4"/>
        <v>46</v>
      </c>
      <c r="Q122" s="262"/>
      <c r="R122" s="70"/>
      <c r="S122" s="70"/>
      <c r="T122" s="70"/>
      <c r="U122" s="70"/>
      <c r="V122" s="71"/>
    </row>
    <row r="123" spans="1:22" ht="15" x14ac:dyDescent="0.25">
      <c r="A123" s="270" t="s">
        <v>41</v>
      </c>
      <c r="B123" s="216">
        <v>42177</v>
      </c>
      <c r="C123" s="556">
        <v>10</v>
      </c>
      <c r="D123" s="556" t="str">
        <f t="shared" si="5"/>
        <v>Trachsel, Steve10</v>
      </c>
      <c r="E123" s="556">
        <v>2</v>
      </c>
      <c r="F123" s="276">
        <v>4</v>
      </c>
      <c r="G123" s="276">
        <v>4</v>
      </c>
      <c r="H123" s="276">
        <v>5</v>
      </c>
      <c r="I123" s="276">
        <v>7</v>
      </c>
      <c r="J123" s="276">
        <v>5</v>
      </c>
      <c r="K123" s="276">
        <v>4</v>
      </c>
      <c r="L123" s="276">
        <v>4</v>
      </c>
      <c r="M123" s="276">
        <v>5</v>
      </c>
      <c r="N123" s="276">
        <v>8</v>
      </c>
      <c r="O123" s="556">
        <f t="shared" si="8"/>
        <v>46</v>
      </c>
      <c r="P123" s="162">
        <f t="shared" si="4"/>
        <v>46</v>
      </c>
      <c r="Q123" s="262"/>
      <c r="R123" s="70"/>
      <c r="S123" s="70"/>
      <c r="T123" s="70"/>
      <c r="U123" s="70"/>
      <c r="V123" s="71"/>
    </row>
    <row r="124" spans="1:22" ht="15" x14ac:dyDescent="0.25">
      <c r="A124" s="270" t="s">
        <v>39</v>
      </c>
      <c r="B124" s="216">
        <v>42177</v>
      </c>
      <c r="C124" s="556">
        <v>10</v>
      </c>
      <c r="D124" s="556" t="str">
        <f t="shared" si="5"/>
        <v>Trachsel, Jay10</v>
      </c>
      <c r="E124" s="556">
        <v>2</v>
      </c>
      <c r="F124" s="276">
        <v>4</v>
      </c>
      <c r="G124" s="276">
        <v>5</v>
      </c>
      <c r="H124" s="276">
        <v>3</v>
      </c>
      <c r="I124" s="276">
        <v>5</v>
      </c>
      <c r="J124" s="276">
        <v>4</v>
      </c>
      <c r="K124" s="276">
        <v>4</v>
      </c>
      <c r="L124" s="276">
        <v>4</v>
      </c>
      <c r="M124" s="276">
        <v>6</v>
      </c>
      <c r="N124" s="276">
        <v>6</v>
      </c>
      <c r="O124" s="556">
        <f t="shared" si="8"/>
        <v>41</v>
      </c>
      <c r="P124" s="162">
        <f t="shared" si="4"/>
        <v>41</v>
      </c>
      <c r="Q124" s="262"/>
      <c r="R124" s="70"/>
      <c r="S124" s="70"/>
      <c r="T124" s="70"/>
      <c r="U124" s="70"/>
      <c r="V124" s="71"/>
    </row>
    <row r="125" spans="1:22" ht="15" x14ac:dyDescent="0.25">
      <c r="A125" s="270" t="s">
        <v>57</v>
      </c>
      <c r="B125" s="216">
        <v>42177</v>
      </c>
      <c r="C125" s="556">
        <v>10</v>
      </c>
      <c r="D125" s="556" t="str">
        <f t="shared" si="5"/>
        <v>Hoffman, George10</v>
      </c>
      <c r="E125" s="556">
        <v>2</v>
      </c>
      <c r="F125" s="276">
        <v>5</v>
      </c>
      <c r="G125" s="276">
        <v>5</v>
      </c>
      <c r="H125" s="276">
        <v>4</v>
      </c>
      <c r="I125" s="276">
        <v>5</v>
      </c>
      <c r="J125" s="276">
        <v>7</v>
      </c>
      <c r="K125" s="276">
        <v>5</v>
      </c>
      <c r="L125" s="276">
        <v>4</v>
      </c>
      <c r="M125" s="276">
        <v>5</v>
      </c>
      <c r="N125" s="276">
        <v>7</v>
      </c>
      <c r="O125" s="556">
        <f t="shared" si="8"/>
        <v>47</v>
      </c>
      <c r="P125" s="162">
        <f t="shared" si="4"/>
        <v>47</v>
      </c>
      <c r="Q125" s="262"/>
      <c r="R125" s="70"/>
      <c r="S125" s="70"/>
      <c r="T125" s="70"/>
      <c r="U125" s="70"/>
      <c r="V125" s="71"/>
    </row>
    <row r="126" spans="1:22" ht="15" x14ac:dyDescent="0.25">
      <c r="A126" s="270" t="s">
        <v>130</v>
      </c>
      <c r="B126" s="216">
        <v>42184</v>
      </c>
      <c r="C126" s="556">
        <v>11</v>
      </c>
      <c r="D126" s="556" t="str">
        <f t="shared" si="5"/>
        <v>Angelosanto, Nick11</v>
      </c>
      <c r="E126" s="556">
        <v>0</v>
      </c>
      <c r="F126" s="276">
        <v>4</v>
      </c>
      <c r="G126" s="276">
        <v>4</v>
      </c>
      <c r="H126" s="276">
        <v>3</v>
      </c>
      <c r="I126" s="276">
        <v>6</v>
      </c>
      <c r="J126" s="276">
        <v>4</v>
      </c>
      <c r="K126" s="276">
        <v>4</v>
      </c>
      <c r="L126" s="276">
        <v>4</v>
      </c>
      <c r="M126" s="276">
        <v>4</v>
      </c>
      <c r="N126" s="276">
        <v>7</v>
      </c>
      <c r="O126" s="556">
        <f t="shared" si="8"/>
        <v>40</v>
      </c>
      <c r="P126" s="162">
        <f t="shared" si="4"/>
        <v>40</v>
      </c>
      <c r="Q126" s="262"/>
      <c r="R126" s="70"/>
      <c r="S126" s="70"/>
      <c r="T126" s="70"/>
      <c r="U126" s="70"/>
      <c r="V126" s="71"/>
    </row>
    <row r="127" spans="1:22" ht="15" x14ac:dyDescent="0.25">
      <c r="A127" s="270" t="s">
        <v>28</v>
      </c>
      <c r="B127" s="216">
        <v>42184</v>
      </c>
      <c r="C127" s="556">
        <v>11</v>
      </c>
      <c r="D127" s="556" t="str">
        <f t="shared" si="5"/>
        <v>Bliudzius, Romas11</v>
      </c>
      <c r="E127" s="556">
        <v>0</v>
      </c>
      <c r="F127" s="276">
        <v>7</v>
      </c>
      <c r="G127" s="276">
        <v>6</v>
      </c>
      <c r="H127" s="276">
        <v>5</v>
      </c>
      <c r="I127" s="276">
        <v>6</v>
      </c>
      <c r="J127" s="276">
        <v>5</v>
      </c>
      <c r="K127" s="276">
        <v>10</v>
      </c>
      <c r="L127" s="276">
        <v>6</v>
      </c>
      <c r="M127" s="276">
        <v>6</v>
      </c>
      <c r="N127" s="276">
        <v>10</v>
      </c>
      <c r="O127" s="556">
        <f t="shared" si="8"/>
        <v>61</v>
      </c>
      <c r="P127" s="162">
        <f t="shared" si="4"/>
        <v>59</v>
      </c>
      <c r="Q127" s="262"/>
      <c r="R127" s="70"/>
      <c r="S127" s="70"/>
      <c r="T127" s="70"/>
      <c r="U127" s="70"/>
      <c r="V127" s="71"/>
    </row>
    <row r="128" spans="1:22" ht="15" x14ac:dyDescent="0.25">
      <c r="A128" s="270" t="s">
        <v>40</v>
      </c>
      <c r="B128" s="216">
        <v>42184</v>
      </c>
      <c r="C128" s="556">
        <v>11</v>
      </c>
      <c r="D128" s="556" t="str">
        <f t="shared" si="5"/>
        <v>Trachsel, Mike11</v>
      </c>
      <c r="E128" s="556">
        <v>0</v>
      </c>
      <c r="F128" s="276">
        <v>5</v>
      </c>
      <c r="G128" s="276">
        <v>5</v>
      </c>
      <c r="H128" s="276">
        <v>4</v>
      </c>
      <c r="I128" s="276">
        <v>5</v>
      </c>
      <c r="J128" s="276">
        <v>4</v>
      </c>
      <c r="K128" s="276">
        <v>4</v>
      </c>
      <c r="L128" s="276">
        <v>5</v>
      </c>
      <c r="M128" s="276">
        <v>4</v>
      </c>
      <c r="N128" s="276">
        <v>8</v>
      </c>
      <c r="O128" s="556">
        <f t="shared" si="8"/>
        <v>44</v>
      </c>
      <c r="P128" s="162">
        <f t="shared" si="4"/>
        <v>44</v>
      </c>
      <c r="Q128" s="262"/>
      <c r="R128" s="70"/>
      <c r="S128" s="70"/>
      <c r="T128" s="70"/>
      <c r="U128" s="70"/>
      <c r="V128" s="71"/>
    </row>
    <row r="129" spans="1:22" ht="15" x14ac:dyDescent="0.25">
      <c r="A129" s="270" t="s">
        <v>38</v>
      </c>
      <c r="B129" s="216">
        <v>42184</v>
      </c>
      <c r="C129" s="556">
        <v>11</v>
      </c>
      <c r="D129" s="556" t="str">
        <f t="shared" si="5"/>
        <v>Trachsel, Brian11</v>
      </c>
      <c r="E129" s="556">
        <v>0</v>
      </c>
      <c r="F129" s="276">
        <v>8</v>
      </c>
      <c r="G129" s="276">
        <v>4</v>
      </c>
      <c r="H129" s="276">
        <v>4</v>
      </c>
      <c r="I129" s="276">
        <v>5</v>
      </c>
      <c r="J129" s="276">
        <v>6</v>
      </c>
      <c r="K129" s="276">
        <v>5</v>
      </c>
      <c r="L129" s="276">
        <v>4</v>
      </c>
      <c r="M129" s="276">
        <v>5</v>
      </c>
      <c r="N129" s="276">
        <v>6</v>
      </c>
      <c r="O129" s="556">
        <f t="shared" si="8"/>
        <v>47</v>
      </c>
      <c r="P129" s="162">
        <f t="shared" si="4"/>
        <v>47</v>
      </c>
      <c r="Q129" s="262"/>
      <c r="R129" s="70"/>
      <c r="S129" s="70"/>
      <c r="T129" s="70"/>
      <c r="U129" s="70"/>
      <c r="V129" s="71"/>
    </row>
    <row r="130" spans="1:22" ht="15" x14ac:dyDescent="0.25">
      <c r="A130" s="270" t="s">
        <v>46</v>
      </c>
      <c r="B130" s="216">
        <v>42184</v>
      </c>
      <c r="C130" s="556">
        <v>11</v>
      </c>
      <c r="D130" s="556" t="str">
        <f t="shared" si="5"/>
        <v>Hoffman, Eric11</v>
      </c>
      <c r="E130" s="556">
        <v>1</v>
      </c>
      <c r="F130" s="276">
        <v>4</v>
      </c>
      <c r="G130" s="276">
        <v>4</v>
      </c>
      <c r="H130" s="276">
        <v>4</v>
      </c>
      <c r="I130" s="276">
        <v>5</v>
      </c>
      <c r="J130" s="276">
        <v>5</v>
      </c>
      <c r="K130" s="276">
        <v>4</v>
      </c>
      <c r="L130" s="276">
        <v>4</v>
      </c>
      <c r="M130" s="276">
        <v>4</v>
      </c>
      <c r="N130" s="276">
        <v>6</v>
      </c>
      <c r="O130" s="556">
        <f t="shared" si="8"/>
        <v>40</v>
      </c>
      <c r="P130" s="162">
        <f t="shared" ref="P130:P193" si="9">IF(F130&gt;$F$248*2,$F$248*2,F130) + IF(G130&gt;$G$248*2,$G$248*2,G130) + IF(H130&gt;$H$248*2,$H$248*2,H130) + IF(I130&gt;$I$248*2,$I$248*2,I130) + IF(J130&gt;$J$248*2,$J$248*2,J130) + IF(K130&gt;$K$248*2,$K$248*2,K130) + IF(L130&gt;$L$248*2,$L$248*2,L130) + IF(M130&gt;$M$248*2,$M$248*2,M130) + IF(N130&gt;$N$248*2,$N$248*2,N130)</f>
        <v>40</v>
      </c>
      <c r="Q130" s="262"/>
      <c r="R130" s="70"/>
      <c r="S130" s="70"/>
      <c r="T130" s="70"/>
      <c r="U130" s="70"/>
      <c r="V130" s="71"/>
    </row>
    <row r="131" spans="1:22" ht="15" x14ac:dyDescent="0.25">
      <c r="A131" s="270" t="s">
        <v>57</v>
      </c>
      <c r="B131" s="216">
        <v>42184</v>
      </c>
      <c r="C131" s="556">
        <v>11</v>
      </c>
      <c r="D131" s="556" t="str">
        <f t="shared" ref="D131:D194" si="10">A131&amp;C131</f>
        <v>Hoffman, George11</v>
      </c>
      <c r="E131" s="556">
        <v>1</v>
      </c>
      <c r="F131" s="276">
        <v>5</v>
      </c>
      <c r="G131" s="276">
        <v>5</v>
      </c>
      <c r="H131" s="276">
        <v>5</v>
      </c>
      <c r="I131" s="276">
        <v>5</v>
      </c>
      <c r="J131" s="276">
        <v>6</v>
      </c>
      <c r="K131" s="276">
        <v>6</v>
      </c>
      <c r="L131" s="276">
        <v>4</v>
      </c>
      <c r="M131" s="276">
        <v>6</v>
      </c>
      <c r="N131" s="276">
        <v>6</v>
      </c>
      <c r="O131" s="556">
        <f t="shared" si="8"/>
        <v>48</v>
      </c>
      <c r="P131" s="162">
        <f t="shared" si="9"/>
        <v>48</v>
      </c>
      <c r="Q131" s="262"/>
      <c r="R131" s="70"/>
      <c r="S131" s="70"/>
      <c r="T131" s="70"/>
      <c r="U131" s="70"/>
      <c r="V131" s="71"/>
    </row>
    <row r="132" spans="1:22" ht="15" x14ac:dyDescent="0.25">
      <c r="A132" s="270" t="s">
        <v>129</v>
      </c>
      <c r="B132" s="216">
        <v>42184</v>
      </c>
      <c r="C132" s="556">
        <v>11</v>
      </c>
      <c r="D132" s="556" t="str">
        <f t="shared" si="10"/>
        <v>Horst, Dale11</v>
      </c>
      <c r="E132" s="556">
        <v>1</v>
      </c>
      <c r="F132" s="276">
        <v>6</v>
      </c>
      <c r="G132" s="276">
        <v>4</v>
      </c>
      <c r="H132" s="276">
        <v>5</v>
      </c>
      <c r="I132" s="276">
        <v>4</v>
      </c>
      <c r="J132" s="276">
        <v>5</v>
      </c>
      <c r="K132" s="276">
        <v>6</v>
      </c>
      <c r="L132" s="276">
        <v>5</v>
      </c>
      <c r="M132" s="276">
        <v>6</v>
      </c>
      <c r="N132" s="276">
        <v>6</v>
      </c>
      <c r="O132" s="556">
        <f t="shared" si="8"/>
        <v>47</v>
      </c>
      <c r="P132" s="162">
        <f t="shared" si="9"/>
        <v>47</v>
      </c>
      <c r="Q132" s="262"/>
      <c r="R132" s="70"/>
      <c r="S132" s="70"/>
      <c r="T132" s="70"/>
      <c r="U132" s="70"/>
      <c r="V132" s="71"/>
    </row>
    <row r="133" spans="1:22" ht="15" x14ac:dyDescent="0.25">
      <c r="A133" s="270" t="s">
        <v>39</v>
      </c>
      <c r="B133" s="216">
        <v>42184</v>
      </c>
      <c r="C133" s="556">
        <v>11</v>
      </c>
      <c r="D133" s="556" t="str">
        <f t="shared" si="10"/>
        <v>Trachsel, Jay11</v>
      </c>
      <c r="E133" s="556">
        <v>1</v>
      </c>
      <c r="F133" s="276">
        <v>5</v>
      </c>
      <c r="G133" s="276">
        <v>6</v>
      </c>
      <c r="H133" s="276">
        <v>5</v>
      </c>
      <c r="I133" s="276">
        <v>6</v>
      </c>
      <c r="J133" s="276">
        <v>5</v>
      </c>
      <c r="K133" s="276">
        <v>6</v>
      </c>
      <c r="L133" s="276">
        <v>4</v>
      </c>
      <c r="M133" s="276">
        <v>5</v>
      </c>
      <c r="N133" s="276">
        <v>5</v>
      </c>
      <c r="O133" s="556">
        <f t="shared" si="8"/>
        <v>47</v>
      </c>
      <c r="P133" s="162">
        <f t="shared" si="9"/>
        <v>47</v>
      </c>
      <c r="Q133" s="262"/>
      <c r="R133" s="70"/>
      <c r="S133" s="70"/>
      <c r="T133" s="70"/>
      <c r="U133" s="70"/>
      <c r="V133" s="71"/>
    </row>
    <row r="134" spans="1:22" ht="15" x14ac:dyDescent="0.25">
      <c r="A134" s="270" t="s">
        <v>30</v>
      </c>
      <c r="B134" s="216">
        <v>42184</v>
      </c>
      <c r="C134" s="556">
        <v>11</v>
      </c>
      <c r="D134" s="556" t="str">
        <f t="shared" si="10"/>
        <v>Cashman, Cal11</v>
      </c>
      <c r="E134" s="556">
        <v>1</v>
      </c>
      <c r="F134" s="276">
        <v>7</v>
      </c>
      <c r="G134" s="276">
        <v>7</v>
      </c>
      <c r="H134" s="276">
        <v>5</v>
      </c>
      <c r="I134" s="276">
        <v>6</v>
      </c>
      <c r="J134" s="276">
        <v>4</v>
      </c>
      <c r="K134" s="276">
        <v>5</v>
      </c>
      <c r="L134" s="276">
        <v>3</v>
      </c>
      <c r="M134" s="276">
        <v>5</v>
      </c>
      <c r="N134" s="276">
        <v>7</v>
      </c>
      <c r="O134" s="556">
        <f t="shared" si="8"/>
        <v>49</v>
      </c>
      <c r="P134" s="162">
        <f t="shared" si="9"/>
        <v>49</v>
      </c>
      <c r="Q134" s="262"/>
      <c r="R134" s="70"/>
      <c r="S134" s="70"/>
      <c r="T134" s="70"/>
      <c r="U134" s="70"/>
      <c r="V134" s="71"/>
    </row>
    <row r="135" spans="1:22" ht="15" x14ac:dyDescent="0.25">
      <c r="A135" s="270" t="s">
        <v>34</v>
      </c>
      <c r="B135" s="216">
        <v>42184</v>
      </c>
      <c r="C135" s="556">
        <v>11</v>
      </c>
      <c r="D135" s="556" t="str">
        <f t="shared" si="10"/>
        <v>Lewandowski, Mike11</v>
      </c>
      <c r="E135" s="556">
        <v>2</v>
      </c>
      <c r="F135" s="276">
        <v>5</v>
      </c>
      <c r="G135" s="276">
        <v>6</v>
      </c>
      <c r="H135" s="276">
        <v>5</v>
      </c>
      <c r="I135" s="276">
        <v>5</v>
      </c>
      <c r="J135" s="276">
        <v>6</v>
      </c>
      <c r="K135" s="276">
        <v>4</v>
      </c>
      <c r="L135" s="276">
        <v>4</v>
      </c>
      <c r="M135" s="276">
        <v>5</v>
      </c>
      <c r="N135" s="276">
        <v>8</v>
      </c>
      <c r="O135" s="556">
        <f t="shared" si="8"/>
        <v>48</v>
      </c>
      <c r="P135" s="162">
        <f t="shared" si="9"/>
        <v>48</v>
      </c>
      <c r="Q135" s="262"/>
      <c r="R135" s="70"/>
      <c r="S135" s="70"/>
      <c r="T135" s="70"/>
      <c r="U135" s="70"/>
      <c r="V135" s="71"/>
    </row>
    <row r="136" spans="1:22" ht="15" x14ac:dyDescent="0.25">
      <c r="A136" s="270" t="s">
        <v>41</v>
      </c>
      <c r="B136" s="216">
        <v>42184</v>
      </c>
      <c r="C136" s="556">
        <v>11</v>
      </c>
      <c r="D136" s="556" t="str">
        <f t="shared" si="10"/>
        <v>Trachsel, Steve11</v>
      </c>
      <c r="E136" s="556">
        <v>2</v>
      </c>
      <c r="F136" s="276">
        <v>5</v>
      </c>
      <c r="G136" s="276">
        <v>7</v>
      </c>
      <c r="H136" s="276">
        <v>4</v>
      </c>
      <c r="I136" s="276">
        <v>6</v>
      </c>
      <c r="J136" s="276">
        <v>4</v>
      </c>
      <c r="K136" s="276">
        <v>6</v>
      </c>
      <c r="L136" s="276">
        <v>4</v>
      </c>
      <c r="M136" s="276">
        <v>6</v>
      </c>
      <c r="N136" s="276">
        <v>6</v>
      </c>
      <c r="O136" s="556">
        <f t="shared" si="8"/>
        <v>48</v>
      </c>
      <c r="P136" s="162">
        <f t="shared" si="9"/>
        <v>48</v>
      </c>
      <c r="Q136" s="262"/>
      <c r="R136" s="70"/>
      <c r="S136" s="70"/>
      <c r="T136" s="70"/>
      <c r="U136" s="70"/>
      <c r="V136" s="71"/>
    </row>
    <row r="137" spans="1:22" ht="15" x14ac:dyDescent="0.25">
      <c r="A137" s="270" t="s">
        <v>500</v>
      </c>
      <c r="B137" s="216">
        <v>42184</v>
      </c>
      <c r="C137" s="556">
        <v>11</v>
      </c>
      <c r="D137" s="556" t="str">
        <f t="shared" si="10"/>
        <v>Kyle11</v>
      </c>
      <c r="E137" s="556">
        <v>2</v>
      </c>
      <c r="F137" s="276">
        <v>4</v>
      </c>
      <c r="G137" s="276">
        <v>4</v>
      </c>
      <c r="H137" s="276">
        <v>4</v>
      </c>
      <c r="I137" s="276">
        <v>5</v>
      </c>
      <c r="J137" s="276">
        <v>4</v>
      </c>
      <c r="K137" s="276">
        <v>5</v>
      </c>
      <c r="L137" s="276">
        <v>5</v>
      </c>
      <c r="M137" s="276">
        <v>4</v>
      </c>
      <c r="N137" s="276">
        <v>5</v>
      </c>
      <c r="O137" s="556">
        <f t="shared" si="8"/>
        <v>40</v>
      </c>
      <c r="P137" s="162">
        <f t="shared" si="9"/>
        <v>40</v>
      </c>
      <c r="Q137" s="262"/>
      <c r="R137" s="70"/>
      <c r="S137" s="70"/>
      <c r="T137" s="70"/>
      <c r="U137" s="70"/>
      <c r="V137" s="71"/>
    </row>
    <row r="138" spans="1:22" ht="15" x14ac:dyDescent="0.25">
      <c r="A138" s="270" t="s">
        <v>501</v>
      </c>
      <c r="B138" s="216">
        <v>42184</v>
      </c>
      <c r="C138" s="556">
        <v>11</v>
      </c>
      <c r="D138" s="556" t="str">
        <f t="shared" si="10"/>
        <v>Jason11</v>
      </c>
      <c r="E138" s="556">
        <v>2</v>
      </c>
      <c r="F138" s="276">
        <v>7</v>
      </c>
      <c r="G138" s="276">
        <v>6</v>
      </c>
      <c r="H138" s="276">
        <v>6</v>
      </c>
      <c r="I138" s="276">
        <v>5</v>
      </c>
      <c r="J138" s="276">
        <v>6</v>
      </c>
      <c r="K138" s="276">
        <v>5</v>
      </c>
      <c r="L138" s="276">
        <v>4</v>
      </c>
      <c r="M138" s="276">
        <v>4</v>
      </c>
      <c r="N138" s="276">
        <v>10</v>
      </c>
      <c r="O138" s="556">
        <f t="shared" si="8"/>
        <v>53</v>
      </c>
      <c r="P138" s="162">
        <f t="shared" si="9"/>
        <v>53</v>
      </c>
      <c r="Q138" s="262"/>
      <c r="R138" s="70"/>
      <c r="S138" s="70"/>
      <c r="T138" s="70"/>
      <c r="U138" s="70"/>
      <c r="V138" s="71"/>
    </row>
    <row r="139" spans="1:22" ht="15" x14ac:dyDescent="0.25">
      <c r="A139" s="270" t="s">
        <v>47</v>
      </c>
      <c r="B139" s="216">
        <v>42184</v>
      </c>
      <c r="C139" s="556">
        <v>11</v>
      </c>
      <c r="D139" s="556" t="str">
        <f t="shared" si="10"/>
        <v>Trachsel, Jeff11</v>
      </c>
      <c r="E139" s="556">
        <v>2</v>
      </c>
      <c r="F139" s="276">
        <v>6</v>
      </c>
      <c r="G139" s="276">
        <v>3</v>
      </c>
      <c r="H139" s="276">
        <v>4</v>
      </c>
      <c r="I139" s="276">
        <v>5</v>
      </c>
      <c r="J139" s="276">
        <v>4</v>
      </c>
      <c r="K139" s="276">
        <v>6</v>
      </c>
      <c r="L139" s="276">
        <v>4</v>
      </c>
      <c r="M139" s="276">
        <v>6</v>
      </c>
      <c r="N139" s="276">
        <v>5</v>
      </c>
      <c r="O139" s="556">
        <f t="shared" si="8"/>
        <v>43</v>
      </c>
      <c r="P139" s="162">
        <f t="shared" si="9"/>
        <v>43</v>
      </c>
      <c r="Q139" s="262"/>
      <c r="R139" s="70"/>
      <c r="S139" s="70"/>
      <c r="T139" s="70"/>
      <c r="U139" s="70"/>
      <c r="V139" s="71"/>
    </row>
    <row r="140" spans="1:22" ht="15" x14ac:dyDescent="0.25">
      <c r="A140" s="342" t="s">
        <v>57</v>
      </c>
      <c r="B140" s="216">
        <v>42191</v>
      </c>
      <c r="C140" s="556">
        <v>12</v>
      </c>
      <c r="D140" s="12" t="str">
        <f t="shared" si="10"/>
        <v>Hoffman, George12</v>
      </c>
      <c r="E140" s="12">
        <v>0</v>
      </c>
      <c r="F140" s="275">
        <v>5</v>
      </c>
      <c r="G140" s="275">
        <v>4</v>
      </c>
      <c r="H140" s="275">
        <v>4</v>
      </c>
      <c r="I140" s="275">
        <v>5</v>
      </c>
      <c r="J140" s="275">
        <v>4</v>
      </c>
      <c r="K140" s="275">
        <v>4</v>
      </c>
      <c r="L140" s="275">
        <v>4</v>
      </c>
      <c r="M140" s="275">
        <v>6</v>
      </c>
      <c r="N140" s="275">
        <v>6</v>
      </c>
      <c r="O140" s="12">
        <f t="shared" si="8"/>
        <v>42</v>
      </c>
      <c r="P140" s="163">
        <f t="shared" si="9"/>
        <v>42</v>
      </c>
      <c r="Q140" s="343"/>
      <c r="R140" s="158"/>
      <c r="S140" s="158"/>
      <c r="T140" s="158"/>
      <c r="U140" s="158"/>
      <c r="V140" s="159"/>
    </row>
    <row r="141" spans="1:22" ht="15" x14ac:dyDescent="0.25">
      <c r="A141" s="270" t="s">
        <v>46</v>
      </c>
      <c r="B141" s="216">
        <v>42191</v>
      </c>
      <c r="C141" s="556">
        <v>12</v>
      </c>
      <c r="D141" s="556" t="str">
        <f t="shared" si="10"/>
        <v>Hoffman, Eric12</v>
      </c>
      <c r="E141" s="556">
        <v>0</v>
      </c>
      <c r="F141" s="276">
        <v>4</v>
      </c>
      <c r="G141" s="276">
        <v>4</v>
      </c>
      <c r="H141" s="276">
        <v>3</v>
      </c>
      <c r="I141" s="276">
        <v>6</v>
      </c>
      <c r="J141" s="276">
        <v>4</v>
      </c>
      <c r="K141" s="276">
        <v>4</v>
      </c>
      <c r="L141" s="276">
        <v>3</v>
      </c>
      <c r="M141" s="276">
        <v>5</v>
      </c>
      <c r="N141" s="276">
        <v>7</v>
      </c>
      <c r="O141" s="556">
        <f t="shared" si="8"/>
        <v>40</v>
      </c>
      <c r="P141" s="162">
        <f t="shared" si="9"/>
        <v>40</v>
      </c>
      <c r="Q141" s="262"/>
      <c r="R141" s="70"/>
      <c r="S141" s="70"/>
      <c r="T141" s="70"/>
      <c r="U141" s="70"/>
      <c r="V141" s="71"/>
    </row>
    <row r="142" spans="1:22" ht="15" x14ac:dyDescent="0.25">
      <c r="A142" s="270" t="s">
        <v>47</v>
      </c>
      <c r="B142" s="216">
        <v>42191</v>
      </c>
      <c r="C142" s="556">
        <v>12</v>
      </c>
      <c r="D142" s="556" t="str">
        <f t="shared" si="10"/>
        <v>Trachsel, Jeff12</v>
      </c>
      <c r="E142" s="556">
        <v>1</v>
      </c>
      <c r="F142" s="276">
        <v>5</v>
      </c>
      <c r="G142" s="276">
        <v>5</v>
      </c>
      <c r="H142" s="276">
        <v>4</v>
      </c>
      <c r="I142" s="276">
        <v>5</v>
      </c>
      <c r="J142" s="276">
        <v>5</v>
      </c>
      <c r="K142" s="276">
        <v>5</v>
      </c>
      <c r="L142" s="276">
        <v>4</v>
      </c>
      <c r="M142" s="276">
        <v>6</v>
      </c>
      <c r="N142" s="276">
        <v>6</v>
      </c>
      <c r="O142" s="556">
        <f t="shared" si="8"/>
        <v>45</v>
      </c>
      <c r="P142" s="162">
        <f t="shared" si="9"/>
        <v>45</v>
      </c>
      <c r="Q142" s="262"/>
      <c r="R142" s="70"/>
      <c r="S142" s="70"/>
      <c r="T142" s="70"/>
      <c r="U142" s="70"/>
      <c r="V142" s="71"/>
    </row>
    <row r="143" spans="1:22" ht="15" x14ac:dyDescent="0.25">
      <c r="A143" s="270" t="s">
        <v>130</v>
      </c>
      <c r="B143" s="216">
        <v>42191</v>
      </c>
      <c r="C143" s="556">
        <v>12</v>
      </c>
      <c r="D143" s="556" t="str">
        <f t="shared" si="10"/>
        <v>Angelosanto, Nick12</v>
      </c>
      <c r="E143" s="556">
        <v>1</v>
      </c>
      <c r="F143" s="276">
        <v>4</v>
      </c>
      <c r="G143" s="276">
        <v>5</v>
      </c>
      <c r="H143" s="276">
        <v>4</v>
      </c>
      <c r="I143" s="276">
        <v>5</v>
      </c>
      <c r="J143" s="276">
        <v>5</v>
      </c>
      <c r="K143" s="276">
        <v>4</v>
      </c>
      <c r="L143" s="276">
        <v>5</v>
      </c>
      <c r="M143" s="276">
        <v>6</v>
      </c>
      <c r="N143" s="276">
        <v>5</v>
      </c>
      <c r="O143" s="556">
        <f t="shared" si="8"/>
        <v>43</v>
      </c>
      <c r="P143" s="162">
        <f t="shared" si="9"/>
        <v>43</v>
      </c>
      <c r="Q143" s="262"/>
      <c r="R143" s="70"/>
      <c r="S143" s="70"/>
      <c r="T143" s="70"/>
      <c r="U143" s="70"/>
      <c r="V143" s="71"/>
    </row>
    <row r="144" spans="1:22" ht="15" x14ac:dyDescent="0.25">
      <c r="A144" s="270" t="s">
        <v>38</v>
      </c>
      <c r="B144" s="216">
        <v>42191</v>
      </c>
      <c r="C144" s="556">
        <v>12</v>
      </c>
      <c r="D144" s="556" t="str">
        <f t="shared" si="10"/>
        <v>Trachsel, Brian12</v>
      </c>
      <c r="E144" s="556">
        <v>1</v>
      </c>
      <c r="F144" s="276">
        <v>6</v>
      </c>
      <c r="G144" s="276">
        <v>5</v>
      </c>
      <c r="H144" s="276">
        <v>4</v>
      </c>
      <c r="I144" s="276">
        <v>9</v>
      </c>
      <c r="J144" s="276">
        <v>6</v>
      </c>
      <c r="K144" s="276">
        <v>5</v>
      </c>
      <c r="L144" s="276">
        <v>4</v>
      </c>
      <c r="M144" s="276">
        <v>6</v>
      </c>
      <c r="N144" s="276">
        <v>7</v>
      </c>
      <c r="O144" s="556">
        <f t="shared" si="8"/>
        <v>52</v>
      </c>
      <c r="P144" s="162">
        <f t="shared" si="9"/>
        <v>51</v>
      </c>
      <c r="Q144" s="262"/>
      <c r="R144" s="70"/>
      <c r="S144" s="70"/>
      <c r="T144" s="70"/>
      <c r="U144" s="70"/>
      <c r="V144" s="71"/>
    </row>
    <row r="145" spans="1:22" ht="15" x14ac:dyDescent="0.25">
      <c r="A145" s="270" t="s">
        <v>40</v>
      </c>
      <c r="B145" s="216">
        <v>42191</v>
      </c>
      <c r="C145" s="556">
        <v>12</v>
      </c>
      <c r="D145" s="556" t="str">
        <f t="shared" si="10"/>
        <v>Trachsel, Mike12</v>
      </c>
      <c r="E145" s="556">
        <v>1</v>
      </c>
      <c r="F145" s="276">
        <v>3</v>
      </c>
      <c r="G145" s="276">
        <v>5</v>
      </c>
      <c r="H145" s="276">
        <v>2</v>
      </c>
      <c r="I145" s="276">
        <v>5</v>
      </c>
      <c r="J145" s="276">
        <v>3</v>
      </c>
      <c r="K145" s="276">
        <v>5</v>
      </c>
      <c r="L145" s="276">
        <v>3</v>
      </c>
      <c r="M145" s="276">
        <v>4</v>
      </c>
      <c r="N145" s="276">
        <v>5</v>
      </c>
      <c r="O145" s="556">
        <f t="shared" si="8"/>
        <v>35</v>
      </c>
      <c r="P145" s="162">
        <f t="shared" si="9"/>
        <v>35</v>
      </c>
      <c r="Q145" s="262"/>
      <c r="R145" s="70"/>
      <c r="S145" s="70"/>
      <c r="T145" s="70"/>
      <c r="U145" s="70"/>
      <c r="V145" s="71"/>
    </row>
    <row r="146" spans="1:22" ht="15" x14ac:dyDescent="0.25">
      <c r="A146" s="270" t="s">
        <v>39</v>
      </c>
      <c r="B146" s="216">
        <v>42191</v>
      </c>
      <c r="C146" s="556">
        <v>12</v>
      </c>
      <c r="D146" s="556" t="str">
        <f t="shared" si="10"/>
        <v>Trachsel, Jay12</v>
      </c>
      <c r="E146" s="556">
        <v>2</v>
      </c>
      <c r="F146" s="276">
        <v>5</v>
      </c>
      <c r="G146" s="276">
        <v>5</v>
      </c>
      <c r="H146" s="276">
        <v>5</v>
      </c>
      <c r="I146" s="276">
        <v>6</v>
      </c>
      <c r="J146" s="276">
        <v>6</v>
      </c>
      <c r="K146" s="276">
        <v>4</v>
      </c>
      <c r="L146" s="276">
        <v>3</v>
      </c>
      <c r="M146" s="276">
        <v>5</v>
      </c>
      <c r="N146" s="276">
        <v>5</v>
      </c>
      <c r="O146" s="556">
        <f t="shared" ref="O146" si="11">SUM(F146:N146)</f>
        <v>44</v>
      </c>
      <c r="P146" s="162">
        <f t="shared" si="9"/>
        <v>44</v>
      </c>
      <c r="Q146" s="262"/>
      <c r="R146" s="70"/>
      <c r="S146" s="70"/>
      <c r="T146" s="70"/>
      <c r="U146" s="70"/>
      <c r="V146" s="71"/>
    </row>
    <row r="147" spans="1:22" ht="15" x14ac:dyDescent="0.25">
      <c r="A147" s="270" t="s">
        <v>129</v>
      </c>
      <c r="B147" s="216">
        <v>42191</v>
      </c>
      <c r="C147" s="556">
        <v>12</v>
      </c>
      <c r="D147" s="556" t="str">
        <f t="shared" si="10"/>
        <v>Horst, Dale12</v>
      </c>
      <c r="E147" s="556">
        <v>2</v>
      </c>
      <c r="F147" s="276">
        <v>5</v>
      </c>
      <c r="G147" s="276">
        <v>7</v>
      </c>
      <c r="H147" s="276">
        <v>3</v>
      </c>
      <c r="I147" s="276">
        <v>5</v>
      </c>
      <c r="J147" s="276">
        <v>4</v>
      </c>
      <c r="K147" s="276">
        <v>6</v>
      </c>
      <c r="L147" s="276">
        <v>5</v>
      </c>
      <c r="M147" s="276">
        <v>6</v>
      </c>
      <c r="N147" s="276">
        <v>5</v>
      </c>
      <c r="O147" s="556">
        <f t="shared" si="8"/>
        <v>46</v>
      </c>
      <c r="P147" s="162">
        <f t="shared" si="9"/>
        <v>46</v>
      </c>
      <c r="Q147" s="262"/>
      <c r="R147" s="70"/>
      <c r="S147" s="70"/>
      <c r="T147" s="70"/>
      <c r="U147" s="70"/>
      <c r="V147" s="71"/>
    </row>
    <row r="148" spans="1:22" ht="15" x14ac:dyDescent="0.25">
      <c r="A148" s="270" t="s">
        <v>34</v>
      </c>
      <c r="B148" s="216">
        <v>42191</v>
      </c>
      <c r="C148" s="556">
        <v>12</v>
      </c>
      <c r="D148" s="556" t="str">
        <f t="shared" si="10"/>
        <v>Lewandowski, Mike12</v>
      </c>
      <c r="E148" s="556">
        <v>2</v>
      </c>
      <c r="F148" s="276">
        <v>7</v>
      </c>
      <c r="G148" s="276">
        <v>5</v>
      </c>
      <c r="H148" s="276">
        <v>4</v>
      </c>
      <c r="I148" s="276">
        <v>5</v>
      </c>
      <c r="J148" s="276">
        <v>5</v>
      </c>
      <c r="K148" s="276">
        <v>5</v>
      </c>
      <c r="L148" s="276">
        <v>4</v>
      </c>
      <c r="M148" s="276">
        <v>5</v>
      </c>
      <c r="N148" s="276">
        <v>6</v>
      </c>
      <c r="O148" s="556">
        <f t="shared" si="8"/>
        <v>46</v>
      </c>
      <c r="P148" s="162">
        <f t="shared" si="9"/>
        <v>46</v>
      </c>
      <c r="Q148" s="262"/>
      <c r="R148" s="70"/>
      <c r="S148" s="70"/>
      <c r="T148" s="70"/>
      <c r="U148" s="70"/>
      <c r="V148" s="71"/>
    </row>
    <row r="149" spans="1:22" ht="15" x14ac:dyDescent="0.25">
      <c r="A149" s="270" t="s">
        <v>41</v>
      </c>
      <c r="B149" s="216">
        <v>42191</v>
      </c>
      <c r="C149" s="556">
        <v>12</v>
      </c>
      <c r="D149" s="556" t="str">
        <f t="shared" si="10"/>
        <v>Trachsel, Steve12</v>
      </c>
      <c r="E149" s="556">
        <v>2</v>
      </c>
      <c r="F149" s="276">
        <v>6</v>
      </c>
      <c r="G149" s="276">
        <v>6</v>
      </c>
      <c r="H149" s="276">
        <v>3</v>
      </c>
      <c r="I149" s="276">
        <v>7</v>
      </c>
      <c r="J149" s="276">
        <v>5</v>
      </c>
      <c r="K149" s="276">
        <v>5</v>
      </c>
      <c r="L149" s="276">
        <v>4</v>
      </c>
      <c r="M149" s="276">
        <v>5</v>
      </c>
      <c r="N149" s="276">
        <v>4</v>
      </c>
      <c r="O149" s="556">
        <f t="shared" si="8"/>
        <v>45</v>
      </c>
      <c r="P149" s="162">
        <f t="shared" si="9"/>
        <v>45</v>
      </c>
      <c r="Q149" s="262"/>
      <c r="R149" s="70"/>
      <c r="S149" s="70"/>
      <c r="T149" s="70"/>
      <c r="U149" s="70"/>
      <c r="V149" s="71"/>
    </row>
    <row r="150" spans="1:22" ht="15" x14ac:dyDescent="0.25">
      <c r="A150" s="270" t="s">
        <v>29</v>
      </c>
      <c r="B150" s="216">
        <v>42191</v>
      </c>
      <c r="C150" s="556">
        <v>12</v>
      </c>
      <c r="D150" s="556" t="str">
        <f t="shared" si="10"/>
        <v>Burke, David12</v>
      </c>
      <c r="E150" s="556">
        <v>2</v>
      </c>
      <c r="F150" s="276">
        <v>5</v>
      </c>
      <c r="G150" s="276">
        <v>5</v>
      </c>
      <c r="H150" s="276">
        <v>3</v>
      </c>
      <c r="I150" s="276">
        <v>6</v>
      </c>
      <c r="J150" s="276">
        <v>4</v>
      </c>
      <c r="K150" s="276">
        <v>4</v>
      </c>
      <c r="L150" s="276">
        <v>4</v>
      </c>
      <c r="M150" s="276">
        <v>5</v>
      </c>
      <c r="N150" s="276">
        <v>5</v>
      </c>
      <c r="O150" s="556">
        <f t="shared" si="8"/>
        <v>41</v>
      </c>
      <c r="P150" s="162">
        <f t="shared" si="9"/>
        <v>41</v>
      </c>
      <c r="Q150" s="262"/>
      <c r="R150" s="70"/>
      <c r="S150" s="70"/>
      <c r="T150" s="70"/>
      <c r="U150" s="70"/>
      <c r="V150" s="71"/>
    </row>
    <row r="151" spans="1:22" ht="15" x14ac:dyDescent="0.25">
      <c r="A151" s="270" t="s">
        <v>41</v>
      </c>
      <c r="B151" s="216">
        <v>42198</v>
      </c>
      <c r="C151" s="556">
        <v>13</v>
      </c>
      <c r="D151" s="556" t="str">
        <f t="shared" si="10"/>
        <v>Trachsel, Steve13</v>
      </c>
      <c r="E151" s="556">
        <v>-1</v>
      </c>
      <c r="F151" s="276">
        <v>3</v>
      </c>
      <c r="G151" s="276">
        <v>4</v>
      </c>
      <c r="H151" s="276">
        <v>5</v>
      </c>
      <c r="I151" s="276">
        <v>7</v>
      </c>
      <c r="J151" s="276">
        <v>5</v>
      </c>
      <c r="K151" s="276">
        <v>5</v>
      </c>
      <c r="L151" s="276">
        <v>4</v>
      </c>
      <c r="M151" s="276">
        <v>5</v>
      </c>
      <c r="N151" s="276">
        <v>4</v>
      </c>
      <c r="O151" s="556">
        <f t="shared" si="8"/>
        <v>42</v>
      </c>
      <c r="P151" s="162">
        <f t="shared" si="9"/>
        <v>42</v>
      </c>
      <c r="Q151" s="262"/>
      <c r="R151" s="70"/>
      <c r="S151" s="70"/>
      <c r="T151" s="70"/>
      <c r="U151" s="70"/>
      <c r="V151" s="71"/>
    </row>
    <row r="152" spans="1:22" ht="15" x14ac:dyDescent="0.25">
      <c r="A152" s="270" t="s">
        <v>34</v>
      </c>
      <c r="B152" s="216">
        <v>42198</v>
      </c>
      <c r="C152" s="556">
        <v>13</v>
      </c>
      <c r="D152" s="556" t="str">
        <f t="shared" si="10"/>
        <v>Lewandowski, Mike13</v>
      </c>
      <c r="E152" s="556">
        <v>-1</v>
      </c>
      <c r="F152" s="276">
        <v>8</v>
      </c>
      <c r="G152" s="276">
        <v>5</v>
      </c>
      <c r="H152" s="276">
        <v>4</v>
      </c>
      <c r="I152" s="276">
        <v>6</v>
      </c>
      <c r="J152" s="276">
        <v>6</v>
      </c>
      <c r="K152" s="276">
        <v>5</v>
      </c>
      <c r="L152" s="276">
        <v>4</v>
      </c>
      <c r="M152" s="276">
        <v>5</v>
      </c>
      <c r="N152" s="276">
        <v>6</v>
      </c>
      <c r="O152" s="556">
        <f t="shared" si="8"/>
        <v>49</v>
      </c>
      <c r="P152" s="162">
        <f t="shared" si="9"/>
        <v>49</v>
      </c>
      <c r="Q152" s="262"/>
      <c r="R152" s="70"/>
      <c r="S152" s="70"/>
      <c r="T152" s="70"/>
      <c r="U152" s="70"/>
      <c r="V152" s="71"/>
    </row>
    <row r="153" spans="1:22" ht="15" x14ac:dyDescent="0.25">
      <c r="A153" s="270" t="s">
        <v>29</v>
      </c>
      <c r="B153" s="216">
        <v>42198</v>
      </c>
      <c r="C153" s="556">
        <v>13</v>
      </c>
      <c r="D153" s="556" t="str">
        <f t="shared" si="10"/>
        <v>Burke, David13</v>
      </c>
      <c r="E153" s="556">
        <v>-1</v>
      </c>
      <c r="F153" s="276">
        <v>6</v>
      </c>
      <c r="G153" s="276">
        <v>4</v>
      </c>
      <c r="H153" s="276">
        <v>2</v>
      </c>
      <c r="I153" s="276">
        <v>10</v>
      </c>
      <c r="J153" s="276">
        <v>4</v>
      </c>
      <c r="K153" s="276">
        <v>4</v>
      </c>
      <c r="L153" s="276">
        <v>4</v>
      </c>
      <c r="M153" s="276">
        <v>7</v>
      </c>
      <c r="N153" s="276">
        <v>5</v>
      </c>
      <c r="O153" s="556">
        <f t="shared" si="8"/>
        <v>46</v>
      </c>
      <c r="P153" s="162">
        <f t="shared" si="9"/>
        <v>44</v>
      </c>
      <c r="Q153" s="262"/>
      <c r="R153" s="70"/>
      <c r="S153" s="70"/>
      <c r="T153" s="70"/>
      <c r="U153" s="70"/>
      <c r="V153" s="71"/>
    </row>
    <row r="154" spans="1:22" ht="15" x14ac:dyDescent="0.25">
      <c r="A154" s="270" t="s">
        <v>40</v>
      </c>
      <c r="B154" s="216">
        <v>42198</v>
      </c>
      <c r="C154" s="556">
        <v>13</v>
      </c>
      <c r="D154" s="556" t="str">
        <f t="shared" si="10"/>
        <v>Trachsel, Mike13</v>
      </c>
      <c r="E154" s="556">
        <v>-1</v>
      </c>
      <c r="F154" s="276">
        <v>6</v>
      </c>
      <c r="G154" s="276">
        <v>5</v>
      </c>
      <c r="H154" s="276">
        <v>4</v>
      </c>
      <c r="I154" s="276">
        <v>6</v>
      </c>
      <c r="J154" s="276">
        <v>4</v>
      </c>
      <c r="K154" s="276">
        <v>5</v>
      </c>
      <c r="L154" s="276">
        <v>6</v>
      </c>
      <c r="M154" s="276">
        <v>6</v>
      </c>
      <c r="N154" s="276">
        <v>6</v>
      </c>
      <c r="O154" s="556">
        <f t="shared" si="8"/>
        <v>48</v>
      </c>
      <c r="P154" s="162">
        <f t="shared" si="9"/>
        <v>48</v>
      </c>
      <c r="Q154" s="262"/>
      <c r="R154" s="70"/>
      <c r="S154" s="70"/>
      <c r="T154" s="70"/>
      <c r="U154" s="70"/>
      <c r="V154" s="71"/>
    </row>
    <row r="155" spans="1:22" ht="15" x14ac:dyDescent="0.25">
      <c r="A155" s="270" t="s">
        <v>130</v>
      </c>
      <c r="B155" s="216">
        <v>42198</v>
      </c>
      <c r="C155" s="556">
        <v>13</v>
      </c>
      <c r="D155" s="556" t="str">
        <f t="shared" si="10"/>
        <v>Angelosanto, Nick13</v>
      </c>
      <c r="E155" s="556">
        <v>0</v>
      </c>
      <c r="F155" s="276">
        <v>5</v>
      </c>
      <c r="G155" s="276">
        <v>6</v>
      </c>
      <c r="H155" s="276">
        <v>4</v>
      </c>
      <c r="I155" s="276">
        <v>5</v>
      </c>
      <c r="J155" s="276">
        <v>5</v>
      </c>
      <c r="K155" s="276">
        <v>6</v>
      </c>
      <c r="L155" s="276">
        <v>4</v>
      </c>
      <c r="M155" s="276">
        <v>5</v>
      </c>
      <c r="N155" s="276">
        <v>5</v>
      </c>
      <c r="O155" s="556">
        <f t="shared" si="8"/>
        <v>45</v>
      </c>
      <c r="P155" s="162">
        <f t="shared" si="9"/>
        <v>45</v>
      </c>
      <c r="Q155" s="262"/>
      <c r="R155" s="70"/>
      <c r="S155" s="70"/>
      <c r="T155" s="70"/>
      <c r="U155" s="70"/>
      <c r="V155" s="71"/>
    </row>
    <row r="156" spans="1:22" ht="15" x14ac:dyDescent="0.25">
      <c r="A156" s="270" t="s">
        <v>39</v>
      </c>
      <c r="B156" s="216">
        <v>42198</v>
      </c>
      <c r="C156" s="556">
        <v>13</v>
      </c>
      <c r="D156" s="556" t="str">
        <f t="shared" si="10"/>
        <v>Trachsel, Jay13</v>
      </c>
      <c r="E156" s="556">
        <v>0</v>
      </c>
      <c r="F156" s="276">
        <v>5</v>
      </c>
      <c r="G156" s="276">
        <v>4</v>
      </c>
      <c r="H156" s="276">
        <v>4</v>
      </c>
      <c r="I156" s="276">
        <v>5</v>
      </c>
      <c r="J156" s="276">
        <v>4</v>
      </c>
      <c r="K156" s="276">
        <v>7</v>
      </c>
      <c r="L156" s="276">
        <v>4</v>
      </c>
      <c r="M156" s="276">
        <v>7</v>
      </c>
      <c r="N156" s="276">
        <v>6</v>
      </c>
      <c r="O156" s="556">
        <f t="shared" si="8"/>
        <v>46</v>
      </c>
      <c r="P156" s="162">
        <f t="shared" si="9"/>
        <v>46</v>
      </c>
      <c r="Q156" s="262"/>
      <c r="R156" s="70"/>
      <c r="S156" s="70"/>
      <c r="T156" s="70"/>
      <c r="U156" s="70"/>
      <c r="V156" s="71"/>
    </row>
    <row r="157" spans="1:22" ht="15" x14ac:dyDescent="0.25">
      <c r="A157" s="270" t="s">
        <v>38</v>
      </c>
      <c r="B157" s="216">
        <v>42198</v>
      </c>
      <c r="C157" s="556">
        <v>13</v>
      </c>
      <c r="D157" s="556" t="str">
        <f t="shared" si="10"/>
        <v>Trachsel, Brian13</v>
      </c>
      <c r="E157" s="556">
        <v>0</v>
      </c>
      <c r="F157" s="276">
        <v>6</v>
      </c>
      <c r="G157" s="276">
        <v>7</v>
      </c>
      <c r="H157" s="276">
        <v>4</v>
      </c>
      <c r="I157" s="276">
        <v>5</v>
      </c>
      <c r="J157" s="276">
        <v>7</v>
      </c>
      <c r="K157" s="276">
        <v>5</v>
      </c>
      <c r="L157" s="276">
        <v>5</v>
      </c>
      <c r="M157" s="276">
        <v>4</v>
      </c>
      <c r="N157" s="276">
        <v>6</v>
      </c>
      <c r="O157" s="556">
        <f t="shared" si="8"/>
        <v>49</v>
      </c>
      <c r="P157" s="162">
        <f t="shared" si="9"/>
        <v>49</v>
      </c>
      <c r="Q157" s="262"/>
      <c r="R157" s="70"/>
      <c r="S157" s="70"/>
      <c r="T157" s="70"/>
      <c r="U157" s="70"/>
      <c r="V157" s="71"/>
    </row>
    <row r="158" spans="1:22" ht="15" x14ac:dyDescent="0.25">
      <c r="A158" s="270" t="s">
        <v>48</v>
      </c>
      <c r="B158" s="216">
        <v>42198</v>
      </c>
      <c r="C158" s="556">
        <v>13</v>
      </c>
      <c r="D158" s="556" t="str">
        <f t="shared" si="10"/>
        <v>Gies, Tim13</v>
      </c>
      <c r="E158" s="556">
        <v>0</v>
      </c>
      <c r="F158" s="276">
        <v>6</v>
      </c>
      <c r="G158" s="276">
        <v>7</v>
      </c>
      <c r="H158" s="276">
        <v>6</v>
      </c>
      <c r="I158" s="276">
        <v>7</v>
      </c>
      <c r="J158" s="276">
        <v>7</v>
      </c>
      <c r="K158" s="276">
        <v>6</v>
      </c>
      <c r="L158" s="276">
        <v>6</v>
      </c>
      <c r="M158" s="276">
        <v>7</v>
      </c>
      <c r="N158" s="276">
        <v>7</v>
      </c>
      <c r="O158" s="556">
        <f t="shared" si="8"/>
        <v>59</v>
      </c>
      <c r="P158" s="162">
        <f t="shared" si="9"/>
        <v>59</v>
      </c>
      <c r="Q158" s="262"/>
      <c r="R158" s="70"/>
      <c r="S158" s="70"/>
      <c r="T158" s="70"/>
      <c r="U158" s="70"/>
      <c r="V158" s="71"/>
    </row>
    <row r="159" spans="1:22" ht="15" x14ac:dyDescent="0.25">
      <c r="A159" s="270" t="s">
        <v>57</v>
      </c>
      <c r="B159" s="216">
        <v>42198</v>
      </c>
      <c r="C159" s="556">
        <v>13</v>
      </c>
      <c r="D159" s="556" t="str">
        <f t="shared" si="10"/>
        <v>Hoffman, George13</v>
      </c>
      <c r="E159" s="556">
        <v>1</v>
      </c>
      <c r="F159" s="276">
        <v>4</v>
      </c>
      <c r="G159" s="276">
        <v>6</v>
      </c>
      <c r="H159" s="276">
        <v>4</v>
      </c>
      <c r="I159" s="276">
        <v>7</v>
      </c>
      <c r="J159" s="276">
        <v>5</v>
      </c>
      <c r="K159" s="276">
        <v>6</v>
      </c>
      <c r="L159" s="276">
        <v>3</v>
      </c>
      <c r="M159" s="276">
        <v>4</v>
      </c>
      <c r="N159" s="276">
        <v>7</v>
      </c>
      <c r="O159" s="556">
        <f t="shared" si="8"/>
        <v>46</v>
      </c>
      <c r="P159" s="162">
        <f t="shared" si="9"/>
        <v>46</v>
      </c>
      <c r="Q159" s="262"/>
      <c r="R159" s="70"/>
      <c r="S159" s="70"/>
      <c r="T159" s="70"/>
      <c r="U159" s="70"/>
      <c r="V159" s="71"/>
    </row>
    <row r="160" spans="1:22" ht="15" x14ac:dyDescent="0.25">
      <c r="A160" s="270" t="s">
        <v>30</v>
      </c>
      <c r="B160" s="216">
        <v>42198</v>
      </c>
      <c r="C160" s="556">
        <v>13</v>
      </c>
      <c r="D160" s="556" t="str">
        <f t="shared" si="10"/>
        <v>Cashman, Cal13</v>
      </c>
      <c r="E160" s="556">
        <v>1</v>
      </c>
      <c r="F160" s="276">
        <v>7</v>
      </c>
      <c r="G160" s="276">
        <v>5</v>
      </c>
      <c r="H160" s="276">
        <v>4</v>
      </c>
      <c r="I160" s="276">
        <v>7</v>
      </c>
      <c r="J160" s="276">
        <v>8</v>
      </c>
      <c r="K160" s="276">
        <v>5</v>
      </c>
      <c r="L160" s="276">
        <v>5</v>
      </c>
      <c r="M160" s="276">
        <v>5</v>
      </c>
      <c r="N160" s="276">
        <v>7</v>
      </c>
      <c r="O160" s="556">
        <f t="shared" si="8"/>
        <v>53</v>
      </c>
      <c r="P160" s="162">
        <f t="shared" si="9"/>
        <v>53</v>
      </c>
      <c r="Q160" s="262"/>
      <c r="R160" s="70"/>
      <c r="S160" s="70"/>
      <c r="T160" s="70"/>
      <c r="U160" s="70"/>
      <c r="V160" s="71"/>
    </row>
    <row r="161" spans="1:22" ht="15" x14ac:dyDescent="0.25">
      <c r="A161" s="270" t="s">
        <v>46</v>
      </c>
      <c r="B161" s="216">
        <v>42198</v>
      </c>
      <c r="C161" s="556">
        <v>13</v>
      </c>
      <c r="D161" s="556" t="str">
        <f t="shared" si="10"/>
        <v>Hoffman, Eric13</v>
      </c>
      <c r="E161" s="556">
        <v>1</v>
      </c>
      <c r="F161" s="276">
        <v>5</v>
      </c>
      <c r="G161" s="276">
        <v>6</v>
      </c>
      <c r="H161" s="276">
        <v>4</v>
      </c>
      <c r="I161" s="276">
        <v>6</v>
      </c>
      <c r="J161" s="276">
        <v>4</v>
      </c>
      <c r="K161" s="276">
        <v>6</v>
      </c>
      <c r="L161" s="276">
        <v>5</v>
      </c>
      <c r="M161" s="276">
        <v>4</v>
      </c>
      <c r="N161" s="276">
        <v>7</v>
      </c>
      <c r="O161" s="556">
        <f t="shared" si="8"/>
        <v>47</v>
      </c>
      <c r="P161" s="162">
        <f t="shared" si="9"/>
        <v>47</v>
      </c>
      <c r="Q161" s="262"/>
      <c r="R161" s="70"/>
      <c r="S161" s="70"/>
      <c r="T161" s="70"/>
      <c r="U161" s="70"/>
      <c r="V161" s="71"/>
    </row>
    <row r="162" spans="1:22" ht="15" x14ac:dyDescent="0.25">
      <c r="A162" s="270" t="s">
        <v>129</v>
      </c>
      <c r="B162" s="216">
        <v>42198</v>
      </c>
      <c r="C162" s="556">
        <v>13</v>
      </c>
      <c r="D162" s="556" t="str">
        <f t="shared" si="10"/>
        <v>Horst, Dale13</v>
      </c>
      <c r="E162" s="556">
        <v>1</v>
      </c>
      <c r="F162" s="276">
        <v>7</v>
      </c>
      <c r="G162" s="276">
        <v>5</v>
      </c>
      <c r="H162" s="276">
        <v>6</v>
      </c>
      <c r="I162" s="276">
        <v>6</v>
      </c>
      <c r="J162" s="276">
        <v>5</v>
      </c>
      <c r="K162" s="276">
        <v>6</v>
      </c>
      <c r="L162" s="276">
        <v>4</v>
      </c>
      <c r="M162" s="276">
        <v>5</v>
      </c>
      <c r="N162" s="276">
        <v>6</v>
      </c>
      <c r="O162" s="556">
        <f t="shared" si="8"/>
        <v>50</v>
      </c>
      <c r="P162" s="162">
        <f t="shared" si="9"/>
        <v>50</v>
      </c>
      <c r="Q162" s="262"/>
      <c r="R162" s="70"/>
      <c r="S162" s="70"/>
      <c r="T162" s="70"/>
      <c r="U162" s="70"/>
      <c r="V162" s="71"/>
    </row>
    <row r="163" spans="1:22" ht="15" x14ac:dyDescent="0.25">
      <c r="A163" s="270" t="s">
        <v>47</v>
      </c>
      <c r="B163" s="216">
        <v>42198</v>
      </c>
      <c r="C163" s="556">
        <v>13</v>
      </c>
      <c r="D163" s="556" t="str">
        <f t="shared" si="10"/>
        <v>Trachsel, Jeff13</v>
      </c>
      <c r="E163" s="556">
        <v>1</v>
      </c>
      <c r="F163" s="276">
        <v>4</v>
      </c>
      <c r="G163" s="276">
        <v>5</v>
      </c>
      <c r="H163" s="276">
        <v>7</v>
      </c>
      <c r="I163" s="276">
        <v>4</v>
      </c>
      <c r="J163" s="276">
        <v>5</v>
      </c>
      <c r="K163" s="276">
        <v>5</v>
      </c>
      <c r="L163" s="276">
        <v>6</v>
      </c>
      <c r="M163" s="276">
        <v>5</v>
      </c>
      <c r="N163" s="276">
        <v>6</v>
      </c>
      <c r="O163" s="556">
        <f t="shared" si="8"/>
        <v>47</v>
      </c>
      <c r="P163" s="162">
        <f t="shared" si="9"/>
        <v>46</v>
      </c>
      <c r="Q163" s="262"/>
      <c r="R163" s="70"/>
      <c r="S163" s="70"/>
      <c r="T163" s="70"/>
      <c r="U163" s="70"/>
      <c r="V163" s="71"/>
    </row>
    <row r="164" spans="1:22" ht="15" x14ac:dyDescent="0.25">
      <c r="A164" s="270" t="s">
        <v>130</v>
      </c>
      <c r="B164" s="216">
        <v>42205</v>
      </c>
      <c r="C164" s="556">
        <v>14</v>
      </c>
      <c r="D164" s="556" t="str">
        <f t="shared" si="10"/>
        <v>Angelosanto, Nick14</v>
      </c>
      <c r="E164" s="556">
        <v>0</v>
      </c>
      <c r="F164" s="276">
        <v>4</v>
      </c>
      <c r="G164" s="276">
        <v>5</v>
      </c>
      <c r="H164" s="276">
        <v>4</v>
      </c>
      <c r="I164" s="276">
        <v>5</v>
      </c>
      <c r="J164" s="276">
        <v>6</v>
      </c>
      <c r="K164" s="276">
        <v>4</v>
      </c>
      <c r="L164" s="276">
        <v>3</v>
      </c>
      <c r="M164" s="276">
        <v>5</v>
      </c>
      <c r="N164" s="276">
        <v>6</v>
      </c>
      <c r="O164" s="556">
        <f t="shared" si="8"/>
        <v>42</v>
      </c>
      <c r="P164" s="162">
        <f t="shared" si="9"/>
        <v>42</v>
      </c>
      <c r="Q164" s="262">
        <v>2</v>
      </c>
      <c r="R164" s="70">
        <v>2</v>
      </c>
      <c r="S164" s="70">
        <v>2</v>
      </c>
      <c r="T164" s="70"/>
      <c r="U164" s="70">
        <v>11</v>
      </c>
      <c r="V164" s="71"/>
    </row>
    <row r="165" spans="1:22" ht="15" x14ac:dyDescent="0.25">
      <c r="A165" s="270" t="s">
        <v>28</v>
      </c>
      <c r="B165" s="216">
        <v>42205</v>
      </c>
      <c r="C165" s="556">
        <v>14</v>
      </c>
      <c r="D165" s="556" t="str">
        <f t="shared" si="10"/>
        <v>Bliudzius, Romas14</v>
      </c>
      <c r="E165" s="556">
        <v>0</v>
      </c>
      <c r="F165" s="276">
        <v>7</v>
      </c>
      <c r="G165" s="276">
        <v>6</v>
      </c>
      <c r="H165" s="276">
        <v>5</v>
      </c>
      <c r="I165" s="276">
        <v>8</v>
      </c>
      <c r="J165" s="276">
        <v>6</v>
      </c>
      <c r="K165" s="276">
        <v>4</v>
      </c>
      <c r="L165" s="276">
        <v>7</v>
      </c>
      <c r="M165" s="276">
        <v>9</v>
      </c>
      <c r="N165" s="276">
        <v>11</v>
      </c>
      <c r="O165" s="556">
        <f t="shared" si="8"/>
        <v>63</v>
      </c>
      <c r="P165" s="162">
        <f t="shared" si="9"/>
        <v>60</v>
      </c>
      <c r="Q165" s="262"/>
      <c r="R165" s="70"/>
      <c r="S165" s="70"/>
      <c r="T165" s="70"/>
      <c r="U165" s="70"/>
      <c r="V165" s="71"/>
    </row>
    <row r="166" spans="1:22" ht="15" x14ac:dyDescent="0.25">
      <c r="A166" s="270" t="s">
        <v>30</v>
      </c>
      <c r="B166" s="216">
        <v>42205</v>
      </c>
      <c r="C166" s="556">
        <v>14</v>
      </c>
      <c r="D166" s="556" t="str">
        <f t="shared" si="10"/>
        <v>Cashman, Cal14</v>
      </c>
      <c r="E166" s="556">
        <v>1</v>
      </c>
      <c r="F166" s="276">
        <v>6</v>
      </c>
      <c r="G166" s="276">
        <v>5</v>
      </c>
      <c r="H166" s="276">
        <v>5</v>
      </c>
      <c r="I166" s="276">
        <v>5</v>
      </c>
      <c r="J166" s="276">
        <v>5</v>
      </c>
      <c r="K166" s="276">
        <v>6</v>
      </c>
      <c r="L166" s="276">
        <v>3</v>
      </c>
      <c r="M166" s="276">
        <v>7</v>
      </c>
      <c r="N166" s="276">
        <v>7</v>
      </c>
      <c r="O166" s="556">
        <f t="shared" si="8"/>
        <v>49</v>
      </c>
      <c r="P166" s="162">
        <f t="shared" si="9"/>
        <v>49</v>
      </c>
      <c r="Q166" s="262"/>
      <c r="R166" s="70"/>
      <c r="S166" s="70"/>
      <c r="T166" s="70"/>
      <c r="U166" s="70"/>
      <c r="V166" s="71"/>
    </row>
    <row r="167" spans="1:22" ht="15" x14ac:dyDescent="0.25">
      <c r="A167" s="270" t="s">
        <v>57</v>
      </c>
      <c r="B167" s="216">
        <v>42205</v>
      </c>
      <c r="C167" s="556">
        <v>14</v>
      </c>
      <c r="D167" s="556" t="str">
        <f t="shared" si="10"/>
        <v>Hoffman, George14</v>
      </c>
      <c r="E167" s="556">
        <v>1</v>
      </c>
      <c r="F167" s="276">
        <v>5</v>
      </c>
      <c r="G167" s="276">
        <v>5</v>
      </c>
      <c r="H167" s="276">
        <v>5</v>
      </c>
      <c r="I167" s="276">
        <v>6</v>
      </c>
      <c r="J167" s="276">
        <v>5</v>
      </c>
      <c r="K167" s="276">
        <v>4</v>
      </c>
      <c r="L167" s="276">
        <v>3</v>
      </c>
      <c r="M167" s="276">
        <v>4</v>
      </c>
      <c r="N167" s="276">
        <v>6</v>
      </c>
      <c r="O167" s="556">
        <f t="shared" si="8"/>
        <v>43</v>
      </c>
      <c r="P167" s="162">
        <f t="shared" si="9"/>
        <v>43</v>
      </c>
      <c r="Q167" s="262">
        <v>2</v>
      </c>
      <c r="R167" s="70">
        <v>2</v>
      </c>
      <c r="S167" s="70">
        <v>2</v>
      </c>
      <c r="T167" s="70"/>
      <c r="U167" s="70"/>
      <c r="V167" s="71"/>
    </row>
    <row r="168" spans="1:22" ht="15" x14ac:dyDescent="0.25">
      <c r="A168" s="270" t="s">
        <v>48</v>
      </c>
      <c r="B168" s="216">
        <v>42205</v>
      </c>
      <c r="C168" s="556">
        <v>14</v>
      </c>
      <c r="D168" s="556" t="str">
        <f t="shared" si="10"/>
        <v>Gies, Tim14</v>
      </c>
      <c r="E168" s="556">
        <v>1</v>
      </c>
      <c r="F168" s="276">
        <v>6</v>
      </c>
      <c r="G168" s="276">
        <v>8</v>
      </c>
      <c r="H168" s="276">
        <v>4</v>
      </c>
      <c r="I168" s="276">
        <v>8</v>
      </c>
      <c r="J168" s="276">
        <v>9</v>
      </c>
      <c r="K168" s="276">
        <v>7</v>
      </c>
      <c r="L168" s="276">
        <v>7</v>
      </c>
      <c r="M168" s="276">
        <v>6</v>
      </c>
      <c r="N168" s="276">
        <v>6</v>
      </c>
      <c r="O168" s="556">
        <f t="shared" si="8"/>
        <v>61</v>
      </c>
      <c r="P168" s="162">
        <f t="shared" si="9"/>
        <v>59</v>
      </c>
      <c r="Q168" s="262"/>
      <c r="R168" s="70"/>
      <c r="S168" s="70"/>
      <c r="T168" s="70"/>
      <c r="U168" s="70"/>
      <c r="V168" s="71"/>
    </row>
    <row r="169" spans="1:22" ht="15" x14ac:dyDescent="0.25">
      <c r="A169" s="270" t="s">
        <v>47</v>
      </c>
      <c r="B169" s="216">
        <v>42205</v>
      </c>
      <c r="C169" s="556">
        <v>14</v>
      </c>
      <c r="D169" s="556" t="str">
        <f t="shared" si="10"/>
        <v>Trachsel, Jeff14</v>
      </c>
      <c r="E169" s="556">
        <v>1</v>
      </c>
      <c r="F169" s="276">
        <v>7</v>
      </c>
      <c r="G169" s="276">
        <v>5</v>
      </c>
      <c r="H169" s="276">
        <v>5</v>
      </c>
      <c r="I169" s="276">
        <v>5</v>
      </c>
      <c r="J169" s="276">
        <v>5</v>
      </c>
      <c r="K169" s="276">
        <v>4</v>
      </c>
      <c r="L169" s="276">
        <v>3</v>
      </c>
      <c r="M169" s="276">
        <v>5</v>
      </c>
      <c r="N169" s="276">
        <v>6</v>
      </c>
      <c r="O169" s="556">
        <f t="shared" si="8"/>
        <v>45</v>
      </c>
      <c r="P169" s="162">
        <f t="shared" si="9"/>
        <v>45</v>
      </c>
      <c r="Q169" s="262">
        <v>2</v>
      </c>
      <c r="R169" s="70">
        <v>2</v>
      </c>
      <c r="S169" s="70">
        <v>2</v>
      </c>
      <c r="T169" s="70"/>
      <c r="U169" s="70"/>
      <c r="V169" s="71"/>
    </row>
    <row r="170" spans="1:22" ht="15" x14ac:dyDescent="0.25">
      <c r="A170" s="270" t="s">
        <v>34</v>
      </c>
      <c r="B170" s="216">
        <v>42205</v>
      </c>
      <c r="C170" s="556">
        <v>14</v>
      </c>
      <c r="D170" s="556" t="str">
        <f t="shared" si="10"/>
        <v>Lewandowski, Mike14</v>
      </c>
      <c r="E170" s="556">
        <v>2</v>
      </c>
      <c r="F170" s="276">
        <v>6</v>
      </c>
      <c r="G170" s="276">
        <v>5</v>
      </c>
      <c r="H170" s="276">
        <v>5</v>
      </c>
      <c r="I170" s="276">
        <v>6</v>
      </c>
      <c r="J170" s="276">
        <v>4</v>
      </c>
      <c r="K170" s="276">
        <v>5</v>
      </c>
      <c r="L170" s="276">
        <v>4</v>
      </c>
      <c r="M170" s="276">
        <v>4</v>
      </c>
      <c r="N170" s="276">
        <v>6</v>
      </c>
      <c r="O170" s="556">
        <f t="shared" si="8"/>
        <v>45</v>
      </c>
      <c r="P170" s="162">
        <f t="shared" si="9"/>
        <v>45</v>
      </c>
      <c r="Q170" s="262">
        <v>2</v>
      </c>
      <c r="R170" s="70">
        <v>2</v>
      </c>
      <c r="S170" s="70">
        <v>2</v>
      </c>
      <c r="T170" s="70"/>
      <c r="U170" s="70"/>
      <c r="V170" s="71">
        <v>22</v>
      </c>
    </row>
    <row r="171" spans="1:22" ht="15" x14ac:dyDescent="0.25">
      <c r="A171" s="270" t="s">
        <v>129</v>
      </c>
      <c r="B171" s="216">
        <v>42205</v>
      </c>
      <c r="C171" s="556">
        <v>14</v>
      </c>
      <c r="D171" s="556" t="str">
        <f t="shared" si="10"/>
        <v>Horst, Dale14</v>
      </c>
      <c r="E171" s="556">
        <v>2</v>
      </c>
      <c r="F171" s="276">
        <v>5</v>
      </c>
      <c r="G171" s="276">
        <v>5</v>
      </c>
      <c r="H171" s="276">
        <v>6</v>
      </c>
      <c r="I171" s="276">
        <v>6</v>
      </c>
      <c r="J171" s="276">
        <v>5</v>
      </c>
      <c r="K171" s="276">
        <v>7</v>
      </c>
      <c r="L171" s="276">
        <v>5</v>
      </c>
      <c r="M171" s="276">
        <v>7</v>
      </c>
      <c r="N171" s="276">
        <v>8</v>
      </c>
      <c r="O171" s="556">
        <f t="shared" si="8"/>
        <v>54</v>
      </c>
      <c r="P171" s="162">
        <f t="shared" si="9"/>
        <v>54</v>
      </c>
      <c r="Q171" s="262">
        <v>2</v>
      </c>
      <c r="R171" s="70">
        <v>2</v>
      </c>
      <c r="S171" s="70">
        <v>2</v>
      </c>
      <c r="T171" s="70"/>
      <c r="U171" s="70"/>
      <c r="V171" s="71"/>
    </row>
    <row r="172" spans="1:22" ht="15" x14ac:dyDescent="0.25">
      <c r="A172" s="270" t="s">
        <v>40</v>
      </c>
      <c r="B172" s="216">
        <v>42205</v>
      </c>
      <c r="C172" s="556">
        <v>14</v>
      </c>
      <c r="D172" s="556" t="str">
        <f t="shared" si="10"/>
        <v>Trachsel, Mike14</v>
      </c>
      <c r="E172" s="556">
        <v>2</v>
      </c>
      <c r="F172" s="276">
        <v>5</v>
      </c>
      <c r="G172" s="276">
        <v>5</v>
      </c>
      <c r="H172" s="276">
        <v>4</v>
      </c>
      <c r="I172" s="276">
        <v>4</v>
      </c>
      <c r="J172" s="276">
        <v>4</v>
      </c>
      <c r="K172" s="276">
        <v>5</v>
      </c>
      <c r="L172" s="276">
        <v>4</v>
      </c>
      <c r="M172" s="276">
        <v>5</v>
      </c>
      <c r="N172" s="276">
        <v>5</v>
      </c>
      <c r="O172" s="556">
        <f t="shared" si="8"/>
        <v>41</v>
      </c>
      <c r="P172" s="162">
        <f t="shared" si="9"/>
        <v>41</v>
      </c>
      <c r="Q172" s="262">
        <v>2</v>
      </c>
      <c r="R172" s="70">
        <v>2</v>
      </c>
      <c r="S172" s="70">
        <v>2</v>
      </c>
      <c r="T172" s="70"/>
      <c r="U172" s="70"/>
      <c r="V172" s="71"/>
    </row>
    <row r="173" spans="1:22" ht="15" x14ac:dyDescent="0.25">
      <c r="A173" s="270" t="s">
        <v>29</v>
      </c>
      <c r="B173" s="216">
        <v>42205</v>
      </c>
      <c r="C173" s="556">
        <v>14</v>
      </c>
      <c r="D173" s="556" t="str">
        <f t="shared" si="10"/>
        <v>Burke, David14</v>
      </c>
      <c r="E173" s="556">
        <v>2</v>
      </c>
      <c r="F173" s="276">
        <v>6</v>
      </c>
      <c r="G173" s="276">
        <v>5</v>
      </c>
      <c r="H173" s="276">
        <v>3</v>
      </c>
      <c r="I173" s="276">
        <v>5</v>
      </c>
      <c r="J173" s="276">
        <v>5</v>
      </c>
      <c r="K173" s="276">
        <v>6</v>
      </c>
      <c r="L173" s="276">
        <v>3</v>
      </c>
      <c r="M173" s="276">
        <v>5</v>
      </c>
      <c r="N173" s="276">
        <v>5</v>
      </c>
      <c r="O173" s="556">
        <f t="shared" si="8"/>
        <v>43</v>
      </c>
      <c r="P173" s="162">
        <f t="shared" si="9"/>
        <v>43</v>
      </c>
      <c r="Q173" s="262">
        <v>2</v>
      </c>
      <c r="R173" s="70">
        <v>2</v>
      </c>
      <c r="S173" s="70">
        <v>2</v>
      </c>
      <c r="T173" s="70"/>
      <c r="U173" s="70"/>
      <c r="V173" s="71"/>
    </row>
    <row r="174" spans="1:22" ht="15" x14ac:dyDescent="0.25">
      <c r="A174" s="270" t="s">
        <v>39</v>
      </c>
      <c r="B174" s="216">
        <v>42205</v>
      </c>
      <c r="C174" s="556">
        <v>14</v>
      </c>
      <c r="D174" s="556" t="str">
        <f t="shared" si="10"/>
        <v>Trachsel, Jay14</v>
      </c>
      <c r="E174" s="556">
        <v>3</v>
      </c>
      <c r="F174" s="276">
        <v>6</v>
      </c>
      <c r="G174" s="276">
        <v>4</v>
      </c>
      <c r="H174" s="276">
        <v>3</v>
      </c>
      <c r="I174" s="276">
        <v>5</v>
      </c>
      <c r="J174" s="276">
        <v>4</v>
      </c>
      <c r="K174" s="276">
        <v>5</v>
      </c>
      <c r="L174" s="276">
        <v>3</v>
      </c>
      <c r="M174" s="276">
        <v>4</v>
      </c>
      <c r="N174" s="276">
        <v>7</v>
      </c>
      <c r="O174" s="556">
        <f t="shared" si="8"/>
        <v>41</v>
      </c>
      <c r="P174" s="162">
        <f t="shared" si="9"/>
        <v>41</v>
      </c>
      <c r="Q174" s="262">
        <v>2</v>
      </c>
      <c r="R174" s="70">
        <v>2</v>
      </c>
      <c r="S174" s="70">
        <v>2</v>
      </c>
      <c r="T174" s="70"/>
      <c r="U174" s="70"/>
      <c r="V174" s="71"/>
    </row>
    <row r="175" spans="1:22" ht="15" x14ac:dyDescent="0.25">
      <c r="A175" s="270" t="s">
        <v>37</v>
      </c>
      <c r="B175" s="216">
        <v>42205</v>
      </c>
      <c r="C175" s="556">
        <v>14</v>
      </c>
      <c r="D175" s="556" t="str">
        <f t="shared" si="10"/>
        <v>Trachsel, Bill14</v>
      </c>
      <c r="E175" s="556">
        <v>3</v>
      </c>
      <c r="F175" s="276">
        <v>4</v>
      </c>
      <c r="G175" s="276">
        <v>5</v>
      </c>
      <c r="H175" s="276">
        <v>4</v>
      </c>
      <c r="I175" s="276">
        <v>7</v>
      </c>
      <c r="J175" s="276">
        <v>4</v>
      </c>
      <c r="K175" s="276">
        <v>5</v>
      </c>
      <c r="L175" s="276">
        <v>3</v>
      </c>
      <c r="M175" s="276">
        <v>6</v>
      </c>
      <c r="N175" s="276">
        <v>7</v>
      </c>
      <c r="O175" s="556">
        <f t="shared" ref="O175:O195" si="12">SUM(F175:N175)</f>
        <v>45</v>
      </c>
      <c r="P175" s="162">
        <f t="shared" si="9"/>
        <v>45</v>
      </c>
      <c r="Q175" s="262">
        <v>2</v>
      </c>
      <c r="R175" s="70">
        <v>2</v>
      </c>
      <c r="S175" s="70">
        <v>2</v>
      </c>
      <c r="T175" s="70"/>
      <c r="U175" s="70"/>
      <c r="V175" s="71"/>
    </row>
    <row r="176" spans="1:22" ht="15" x14ac:dyDescent="0.25">
      <c r="A176" s="270" t="s">
        <v>41</v>
      </c>
      <c r="B176" s="216">
        <v>42205</v>
      </c>
      <c r="C176" s="556">
        <v>14</v>
      </c>
      <c r="D176" s="556" t="str">
        <f t="shared" si="10"/>
        <v>Trachsel, Steve14</v>
      </c>
      <c r="E176" s="556">
        <v>3</v>
      </c>
      <c r="F176" s="276">
        <v>7</v>
      </c>
      <c r="G176" s="276">
        <v>4</v>
      </c>
      <c r="H176" s="276">
        <v>8</v>
      </c>
      <c r="I176" s="276">
        <v>4</v>
      </c>
      <c r="J176" s="276">
        <v>6</v>
      </c>
      <c r="K176" s="276">
        <v>8</v>
      </c>
      <c r="L176" s="276">
        <v>5</v>
      </c>
      <c r="M176" s="276">
        <v>7</v>
      </c>
      <c r="N176" s="276">
        <v>5</v>
      </c>
      <c r="O176" s="556">
        <f t="shared" si="12"/>
        <v>54</v>
      </c>
      <c r="P176" s="162">
        <f t="shared" si="9"/>
        <v>52</v>
      </c>
      <c r="Q176" s="262">
        <v>2</v>
      </c>
      <c r="R176" s="70">
        <v>2</v>
      </c>
      <c r="S176" s="70">
        <v>2</v>
      </c>
      <c r="T176" s="70"/>
      <c r="U176" s="70"/>
      <c r="V176" s="71"/>
    </row>
    <row r="177" spans="1:22" ht="15" x14ac:dyDescent="0.25">
      <c r="A177" s="270" t="s">
        <v>38</v>
      </c>
      <c r="B177" s="216">
        <v>42205</v>
      </c>
      <c r="C177" s="556">
        <v>14</v>
      </c>
      <c r="D177" s="556" t="str">
        <f t="shared" si="10"/>
        <v>Trachsel, Brian14</v>
      </c>
      <c r="E177" s="556">
        <v>3</v>
      </c>
      <c r="F177" s="276">
        <v>5</v>
      </c>
      <c r="G177" s="276">
        <v>6</v>
      </c>
      <c r="H177" s="276">
        <v>4</v>
      </c>
      <c r="I177" s="276">
        <v>5</v>
      </c>
      <c r="J177" s="276">
        <v>4</v>
      </c>
      <c r="K177" s="276">
        <v>4</v>
      </c>
      <c r="L177" s="276">
        <v>5</v>
      </c>
      <c r="M177" s="276">
        <v>7</v>
      </c>
      <c r="N177" s="276">
        <v>8</v>
      </c>
      <c r="O177" s="556">
        <f t="shared" si="12"/>
        <v>48</v>
      </c>
      <c r="P177" s="162">
        <f t="shared" si="9"/>
        <v>48</v>
      </c>
      <c r="Q177" s="262">
        <v>2</v>
      </c>
      <c r="R177" s="70">
        <v>2</v>
      </c>
      <c r="S177" s="70">
        <v>2</v>
      </c>
      <c r="T177" s="70"/>
      <c r="U177" s="70"/>
      <c r="V177" s="71"/>
    </row>
    <row r="178" spans="1:22" ht="15" x14ac:dyDescent="0.25">
      <c r="A178" s="270" t="s">
        <v>130</v>
      </c>
      <c r="B178" s="216">
        <v>42212</v>
      </c>
      <c r="C178" s="556">
        <v>15</v>
      </c>
      <c r="D178" s="556" t="str">
        <f t="shared" si="10"/>
        <v>Angelosanto, Nick15</v>
      </c>
      <c r="E178" s="556">
        <v>0</v>
      </c>
      <c r="F178" s="276">
        <v>4</v>
      </c>
      <c r="G178" s="276">
        <v>6</v>
      </c>
      <c r="H178" s="276">
        <v>4</v>
      </c>
      <c r="I178" s="276">
        <v>5</v>
      </c>
      <c r="J178" s="276">
        <v>5</v>
      </c>
      <c r="K178" s="276">
        <v>6</v>
      </c>
      <c r="L178" s="276">
        <v>4</v>
      </c>
      <c r="M178" s="276">
        <v>5</v>
      </c>
      <c r="N178" s="276">
        <v>7</v>
      </c>
      <c r="O178" s="556">
        <f t="shared" si="12"/>
        <v>46</v>
      </c>
      <c r="P178" s="162">
        <f t="shared" si="9"/>
        <v>46</v>
      </c>
      <c r="Q178" s="262"/>
      <c r="R178" s="70"/>
      <c r="S178" s="70"/>
      <c r="T178" s="70"/>
      <c r="U178" s="70"/>
      <c r="V178" s="71"/>
    </row>
    <row r="179" spans="1:22" ht="15" x14ac:dyDescent="0.25">
      <c r="A179" s="270" t="s">
        <v>28</v>
      </c>
      <c r="B179" s="216">
        <v>42212</v>
      </c>
      <c r="C179" s="556">
        <v>15</v>
      </c>
      <c r="D179" s="556" t="str">
        <f t="shared" si="10"/>
        <v>Bliudzius, Romas15</v>
      </c>
      <c r="E179" s="556">
        <v>0</v>
      </c>
      <c r="F179" s="276">
        <v>5</v>
      </c>
      <c r="G179" s="276">
        <v>6</v>
      </c>
      <c r="H179" s="276">
        <v>6</v>
      </c>
      <c r="I179" s="276">
        <v>10</v>
      </c>
      <c r="J179" s="276">
        <v>9</v>
      </c>
      <c r="K179" s="276">
        <v>8</v>
      </c>
      <c r="L179" s="276">
        <v>4</v>
      </c>
      <c r="M179" s="276">
        <v>6</v>
      </c>
      <c r="N179" s="276">
        <v>7</v>
      </c>
      <c r="O179" s="556">
        <f t="shared" si="12"/>
        <v>61</v>
      </c>
      <c r="P179" s="162">
        <f t="shared" si="9"/>
        <v>58</v>
      </c>
      <c r="Q179" s="262"/>
      <c r="R179" s="70"/>
      <c r="S179" s="70"/>
      <c r="T179" s="70"/>
      <c r="U179" s="70"/>
      <c r="V179" s="71"/>
    </row>
    <row r="180" spans="1:22" ht="15" x14ac:dyDescent="0.25">
      <c r="A180" s="270" t="s">
        <v>26</v>
      </c>
      <c r="B180" s="216">
        <v>42212</v>
      </c>
      <c r="C180" s="556">
        <v>15</v>
      </c>
      <c r="D180" s="556" t="str">
        <f t="shared" si="10"/>
        <v>Anderson, Lee15</v>
      </c>
      <c r="E180" s="556">
        <v>0</v>
      </c>
      <c r="F180" s="276">
        <v>4</v>
      </c>
      <c r="G180" s="276">
        <v>4</v>
      </c>
      <c r="H180" s="276">
        <v>6</v>
      </c>
      <c r="I180" s="276">
        <v>6</v>
      </c>
      <c r="J180" s="276">
        <v>5</v>
      </c>
      <c r="K180" s="276">
        <v>7</v>
      </c>
      <c r="L180" s="276">
        <v>4</v>
      </c>
      <c r="M180" s="276">
        <v>3</v>
      </c>
      <c r="N180" s="276">
        <v>5</v>
      </c>
      <c r="O180" s="556">
        <f t="shared" si="12"/>
        <v>44</v>
      </c>
      <c r="P180" s="162">
        <f t="shared" si="9"/>
        <v>44</v>
      </c>
      <c r="Q180" s="262"/>
      <c r="R180" s="70"/>
      <c r="S180" s="70"/>
      <c r="T180" s="70"/>
      <c r="U180" s="70"/>
      <c r="V180" s="71"/>
    </row>
    <row r="181" spans="1:22" ht="15" x14ac:dyDescent="0.25">
      <c r="A181" s="270" t="s">
        <v>30</v>
      </c>
      <c r="B181" s="216">
        <v>42212</v>
      </c>
      <c r="C181" s="556">
        <v>15</v>
      </c>
      <c r="D181" s="556" t="str">
        <f t="shared" si="10"/>
        <v>Cashman, Cal15</v>
      </c>
      <c r="E181" s="556">
        <v>0</v>
      </c>
      <c r="F181" s="276">
        <v>4</v>
      </c>
      <c r="G181" s="276">
        <v>4</v>
      </c>
      <c r="H181" s="276">
        <v>6</v>
      </c>
      <c r="I181" s="276">
        <v>6</v>
      </c>
      <c r="J181" s="276">
        <v>5</v>
      </c>
      <c r="K181" s="276">
        <v>7</v>
      </c>
      <c r="L181" s="276">
        <v>4</v>
      </c>
      <c r="M181" s="276">
        <v>3</v>
      </c>
      <c r="N181" s="276">
        <v>5</v>
      </c>
      <c r="O181" s="556">
        <f t="shared" si="12"/>
        <v>44</v>
      </c>
      <c r="P181" s="162">
        <f t="shared" si="9"/>
        <v>44</v>
      </c>
      <c r="Q181" s="262"/>
      <c r="R181" s="70"/>
      <c r="S181" s="70"/>
      <c r="T181" s="70"/>
      <c r="U181" s="70"/>
      <c r="V181" s="71"/>
    </row>
    <row r="182" spans="1:22" ht="15" x14ac:dyDescent="0.25">
      <c r="A182" s="270" t="s">
        <v>57</v>
      </c>
      <c r="B182" s="216">
        <v>42212</v>
      </c>
      <c r="C182" s="556">
        <v>15</v>
      </c>
      <c r="D182" s="556" t="str">
        <f t="shared" si="10"/>
        <v>Hoffman, George15</v>
      </c>
      <c r="E182" s="556">
        <v>0</v>
      </c>
      <c r="F182" s="276">
        <v>4</v>
      </c>
      <c r="G182" s="276">
        <v>4</v>
      </c>
      <c r="H182" s="276">
        <v>4</v>
      </c>
      <c r="I182" s="276">
        <v>4</v>
      </c>
      <c r="J182" s="276">
        <v>6</v>
      </c>
      <c r="K182" s="276">
        <v>3</v>
      </c>
      <c r="L182" s="276">
        <v>3</v>
      </c>
      <c r="M182" s="276">
        <v>5</v>
      </c>
      <c r="N182" s="276">
        <v>6</v>
      </c>
      <c r="O182" s="556">
        <f t="shared" si="12"/>
        <v>39</v>
      </c>
      <c r="P182" s="162">
        <f t="shared" si="9"/>
        <v>39</v>
      </c>
      <c r="Q182" s="262"/>
      <c r="R182" s="70"/>
      <c r="S182" s="70"/>
      <c r="T182" s="70"/>
      <c r="U182" s="70"/>
      <c r="V182" s="71"/>
    </row>
    <row r="183" spans="1:22" ht="15" x14ac:dyDescent="0.25">
      <c r="A183" s="270" t="s">
        <v>131</v>
      </c>
      <c r="B183" s="216">
        <v>42212</v>
      </c>
      <c r="C183" s="556">
        <v>15</v>
      </c>
      <c r="D183" s="556" t="str">
        <f t="shared" si="10"/>
        <v>O'Hare, Nathan15</v>
      </c>
      <c r="E183" s="556">
        <v>1</v>
      </c>
      <c r="F183" s="276">
        <v>4</v>
      </c>
      <c r="G183" s="276">
        <v>4</v>
      </c>
      <c r="H183" s="276">
        <v>4</v>
      </c>
      <c r="I183" s="276">
        <v>5</v>
      </c>
      <c r="J183" s="276">
        <v>3</v>
      </c>
      <c r="K183" s="276">
        <v>3</v>
      </c>
      <c r="L183" s="276">
        <v>3</v>
      </c>
      <c r="M183" s="276">
        <v>5</v>
      </c>
      <c r="N183" s="276">
        <v>9</v>
      </c>
      <c r="O183" s="556">
        <f t="shared" si="12"/>
        <v>40</v>
      </c>
      <c r="P183" s="162">
        <f t="shared" si="9"/>
        <v>40</v>
      </c>
      <c r="Q183" s="262"/>
      <c r="R183" s="70"/>
      <c r="S183" s="70"/>
      <c r="T183" s="70"/>
      <c r="U183" s="70"/>
      <c r="V183" s="71"/>
    </row>
    <row r="184" spans="1:22" ht="15" x14ac:dyDescent="0.25">
      <c r="A184" s="270" t="s">
        <v>34</v>
      </c>
      <c r="B184" s="216">
        <v>42212</v>
      </c>
      <c r="C184" s="556">
        <v>15</v>
      </c>
      <c r="D184" s="556" t="str">
        <f t="shared" si="10"/>
        <v>Lewandowski, Mike15</v>
      </c>
      <c r="E184" s="556">
        <v>1</v>
      </c>
      <c r="F184" s="276">
        <v>7</v>
      </c>
      <c r="G184" s="276">
        <v>4</v>
      </c>
      <c r="H184" s="276">
        <v>6</v>
      </c>
      <c r="I184" s="276">
        <v>7</v>
      </c>
      <c r="J184" s="276">
        <v>5</v>
      </c>
      <c r="K184" s="276">
        <v>5</v>
      </c>
      <c r="L184" s="276">
        <v>5</v>
      </c>
      <c r="M184" s="276">
        <v>5</v>
      </c>
      <c r="N184" s="276">
        <v>7</v>
      </c>
      <c r="O184" s="556">
        <f t="shared" si="12"/>
        <v>51</v>
      </c>
      <c r="P184" s="162">
        <f t="shared" si="9"/>
        <v>51</v>
      </c>
      <c r="Q184" s="262"/>
      <c r="R184" s="70"/>
      <c r="S184" s="70"/>
      <c r="T184" s="70"/>
      <c r="U184" s="70"/>
      <c r="V184" s="71"/>
    </row>
    <row r="185" spans="1:22" ht="15" x14ac:dyDescent="0.25">
      <c r="A185" s="270" t="s">
        <v>129</v>
      </c>
      <c r="B185" s="216">
        <v>42212</v>
      </c>
      <c r="C185" s="556">
        <v>15</v>
      </c>
      <c r="D185" s="556" t="str">
        <f t="shared" si="10"/>
        <v>Horst, Dale15</v>
      </c>
      <c r="E185" s="556">
        <v>1</v>
      </c>
      <c r="F185" s="276">
        <v>5</v>
      </c>
      <c r="G185" s="276">
        <v>4</v>
      </c>
      <c r="H185" s="276">
        <v>3</v>
      </c>
      <c r="I185" s="276">
        <v>5</v>
      </c>
      <c r="J185" s="276">
        <v>4</v>
      </c>
      <c r="K185" s="276">
        <v>4</v>
      </c>
      <c r="L185" s="276">
        <v>5</v>
      </c>
      <c r="M185" s="276">
        <v>6</v>
      </c>
      <c r="N185" s="276">
        <v>6</v>
      </c>
      <c r="O185" s="556">
        <f t="shared" si="12"/>
        <v>42</v>
      </c>
      <c r="P185" s="162">
        <f t="shared" si="9"/>
        <v>42</v>
      </c>
      <c r="Q185" s="262"/>
      <c r="R185" s="70"/>
      <c r="S185" s="70"/>
      <c r="T185" s="70"/>
      <c r="U185" s="70"/>
      <c r="V185" s="71"/>
    </row>
    <row r="186" spans="1:22" ht="15" x14ac:dyDescent="0.25">
      <c r="A186" s="270" t="s">
        <v>47</v>
      </c>
      <c r="B186" s="216">
        <v>42212</v>
      </c>
      <c r="C186" s="556">
        <v>15</v>
      </c>
      <c r="D186" s="556" t="str">
        <f t="shared" si="10"/>
        <v>Trachsel, Jeff15</v>
      </c>
      <c r="E186" s="556">
        <v>1</v>
      </c>
      <c r="F186" s="276">
        <v>4</v>
      </c>
      <c r="G186" s="276">
        <v>5</v>
      </c>
      <c r="H186" s="276">
        <v>3</v>
      </c>
      <c r="I186" s="276">
        <v>4</v>
      </c>
      <c r="J186" s="276">
        <v>3</v>
      </c>
      <c r="K186" s="276">
        <v>5</v>
      </c>
      <c r="L186" s="276">
        <v>5</v>
      </c>
      <c r="M186" s="276">
        <v>6</v>
      </c>
      <c r="N186" s="276">
        <v>6</v>
      </c>
      <c r="O186" s="556">
        <f t="shared" si="12"/>
        <v>41</v>
      </c>
      <c r="P186" s="162">
        <f t="shared" si="9"/>
        <v>41</v>
      </c>
      <c r="Q186" s="262"/>
      <c r="R186" s="70"/>
      <c r="S186" s="70"/>
      <c r="T186" s="70"/>
      <c r="U186" s="70"/>
      <c r="V186" s="71"/>
    </row>
    <row r="187" spans="1:22" ht="15" x14ac:dyDescent="0.25">
      <c r="A187" s="270" t="s">
        <v>40</v>
      </c>
      <c r="B187" s="216">
        <v>42212</v>
      </c>
      <c r="C187" s="556">
        <v>15</v>
      </c>
      <c r="D187" s="556" t="str">
        <f t="shared" si="10"/>
        <v>Trachsel, Mike15</v>
      </c>
      <c r="E187" s="556">
        <v>2</v>
      </c>
      <c r="F187" s="276">
        <v>5</v>
      </c>
      <c r="G187" s="276">
        <v>3</v>
      </c>
      <c r="H187" s="276">
        <v>6</v>
      </c>
      <c r="I187" s="276">
        <v>4</v>
      </c>
      <c r="J187" s="276">
        <v>3</v>
      </c>
      <c r="K187" s="276">
        <v>3</v>
      </c>
      <c r="L187" s="276">
        <v>5</v>
      </c>
      <c r="M187" s="276">
        <v>5</v>
      </c>
      <c r="N187" s="276">
        <v>4</v>
      </c>
      <c r="O187" s="556">
        <f t="shared" si="12"/>
        <v>38</v>
      </c>
      <c r="P187" s="162">
        <f t="shared" si="9"/>
        <v>38</v>
      </c>
      <c r="Q187" s="262"/>
      <c r="R187" s="70"/>
      <c r="S187" s="70"/>
      <c r="T187" s="70"/>
      <c r="U187" s="70"/>
      <c r="V187" s="71"/>
    </row>
    <row r="188" spans="1:22" ht="15" x14ac:dyDescent="0.25">
      <c r="A188" s="270" t="s">
        <v>39</v>
      </c>
      <c r="B188" s="216">
        <v>42212</v>
      </c>
      <c r="C188" s="556">
        <v>15</v>
      </c>
      <c r="D188" s="556" t="str">
        <f t="shared" si="10"/>
        <v>Trachsel, Jay15</v>
      </c>
      <c r="E188" s="556">
        <v>2</v>
      </c>
      <c r="F188" s="276">
        <v>4</v>
      </c>
      <c r="G188" s="276">
        <v>4</v>
      </c>
      <c r="H188" s="276">
        <v>3</v>
      </c>
      <c r="I188" s="276">
        <v>6</v>
      </c>
      <c r="J188" s="276">
        <v>3</v>
      </c>
      <c r="K188" s="276">
        <v>5</v>
      </c>
      <c r="L188" s="276">
        <v>3</v>
      </c>
      <c r="M188" s="276">
        <v>5</v>
      </c>
      <c r="N188" s="276">
        <v>10</v>
      </c>
      <c r="O188" s="556">
        <f t="shared" si="12"/>
        <v>43</v>
      </c>
      <c r="P188" s="162">
        <f t="shared" si="9"/>
        <v>43</v>
      </c>
      <c r="Q188" s="262"/>
      <c r="R188" s="70"/>
      <c r="S188" s="70"/>
      <c r="T188" s="70"/>
      <c r="U188" s="70"/>
      <c r="V188" s="71"/>
    </row>
    <row r="189" spans="1:22" ht="15" x14ac:dyDescent="0.25">
      <c r="A189" s="270" t="s">
        <v>41</v>
      </c>
      <c r="B189" s="216">
        <v>42212</v>
      </c>
      <c r="C189" s="556">
        <v>15</v>
      </c>
      <c r="D189" s="556" t="str">
        <f t="shared" si="10"/>
        <v>Trachsel, Steve15</v>
      </c>
      <c r="E189" s="556">
        <v>2</v>
      </c>
      <c r="F189" s="276">
        <v>6</v>
      </c>
      <c r="G189" s="276">
        <v>7</v>
      </c>
      <c r="H189" s="276">
        <v>4</v>
      </c>
      <c r="I189" s="276">
        <v>7</v>
      </c>
      <c r="J189" s="276">
        <v>3</v>
      </c>
      <c r="K189" s="276">
        <v>4</v>
      </c>
      <c r="L189" s="276">
        <v>4</v>
      </c>
      <c r="M189" s="276">
        <v>7</v>
      </c>
      <c r="N189" s="276">
        <v>5</v>
      </c>
      <c r="O189" s="556">
        <f t="shared" si="12"/>
        <v>47</v>
      </c>
      <c r="P189" s="162">
        <f t="shared" si="9"/>
        <v>47</v>
      </c>
      <c r="Q189" s="262"/>
      <c r="R189" s="70"/>
      <c r="S189" s="70"/>
      <c r="T189" s="70"/>
      <c r="U189" s="70"/>
      <c r="V189" s="71"/>
    </row>
    <row r="190" spans="1:22" ht="15" x14ac:dyDescent="0.25">
      <c r="A190" s="270" t="s">
        <v>507</v>
      </c>
      <c r="B190" s="216">
        <v>42212</v>
      </c>
      <c r="C190" s="556">
        <v>15</v>
      </c>
      <c r="D190" s="556" t="str">
        <f t="shared" si="10"/>
        <v>Lotter, Shawn15</v>
      </c>
      <c r="E190" s="556">
        <v>2</v>
      </c>
      <c r="F190" s="276">
        <v>8</v>
      </c>
      <c r="G190" s="276">
        <v>3</v>
      </c>
      <c r="H190" s="276">
        <v>4</v>
      </c>
      <c r="I190" s="276">
        <v>7</v>
      </c>
      <c r="J190" s="276">
        <v>5</v>
      </c>
      <c r="K190" s="276">
        <v>4</v>
      </c>
      <c r="L190" s="276">
        <v>3</v>
      </c>
      <c r="M190" s="276">
        <v>6</v>
      </c>
      <c r="N190" s="276">
        <v>6</v>
      </c>
      <c r="O190" s="556">
        <f t="shared" si="12"/>
        <v>46</v>
      </c>
      <c r="P190" s="162">
        <f t="shared" si="9"/>
        <v>46</v>
      </c>
      <c r="Q190" s="262"/>
      <c r="R190" s="70"/>
      <c r="S190" s="70"/>
      <c r="T190" s="70"/>
      <c r="U190" s="70"/>
      <c r="V190" s="71"/>
    </row>
    <row r="191" spans="1:22" ht="15" x14ac:dyDescent="0.25">
      <c r="A191" s="270" t="s">
        <v>29</v>
      </c>
      <c r="B191" s="216">
        <v>42212</v>
      </c>
      <c r="C191" s="556">
        <v>15</v>
      </c>
      <c r="D191" s="556" t="str">
        <f t="shared" si="10"/>
        <v>Burke, David15</v>
      </c>
      <c r="E191" s="556">
        <v>3</v>
      </c>
      <c r="F191" s="276">
        <v>6</v>
      </c>
      <c r="G191" s="276">
        <v>4</v>
      </c>
      <c r="H191" s="276">
        <v>4</v>
      </c>
      <c r="I191" s="276">
        <v>5</v>
      </c>
      <c r="J191" s="276">
        <v>6</v>
      </c>
      <c r="K191" s="276">
        <v>4</v>
      </c>
      <c r="L191" s="276">
        <v>4</v>
      </c>
      <c r="M191" s="276">
        <v>5</v>
      </c>
      <c r="N191" s="276">
        <v>6</v>
      </c>
      <c r="O191" s="556">
        <f t="shared" si="12"/>
        <v>44</v>
      </c>
      <c r="P191" s="162">
        <f t="shared" si="9"/>
        <v>44</v>
      </c>
      <c r="Q191" s="262"/>
      <c r="R191" s="70"/>
      <c r="S191" s="70"/>
      <c r="T191" s="70"/>
      <c r="U191" s="70"/>
      <c r="V191" s="71"/>
    </row>
    <row r="192" spans="1:22" ht="15" x14ac:dyDescent="0.25">
      <c r="A192" s="270" t="s">
        <v>43</v>
      </c>
      <c r="B192" s="216">
        <v>42212</v>
      </c>
      <c r="C192" s="556">
        <v>15</v>
      </c>
      <c r="D192" s="556" t="str">
        <f t="shared" si="10"/>
        <v>VanHollebeke, Matt15</v>
      </c>
      <c r="E192" s="556">
        <v>3</v>
      </c>
      <c r="F192" s="276">
        <v>5</v>
      </c>
      <c r="G192" s="276">
        <v>5</v>
      </c>
      <c r="H192" s="276">
        <v>5</v>
      </c>
      <c r="I192" s="276">
        <v>5</v>
      </c>
      <c r="J192" s="276">
        <v>5</v>
      </c>
      <c r="K192" s="276">
        <v>5</v>
      </c>
      <c r="L192" s="276">
        <v>4</v>
      </c>
      <c r="M192" s="276">
        <v>6</v>
      </c>
      <c r="N192" s="276">
        <v>5</v>
      </c>
      <c r="O192" s="556">
        <f t="shared" si="12"/>
        <v>45</v>
      </c>
      <c r="P192" s="162">
        <f t="shared" si="9"/>
        <v>45</v>
      </c>
      <c r="Q192" s="262"/>
      <c r="R192" s="70"/>
      <c r="S192" s="70"/>
      <c r="T192" s="70"/>
      <c r="U192" s="70"/>
      <c r="V192" s="71"/>
    </row>
    <row r="193" spans="1:22" ht="15" x14ac:dyDescent="0.25">
      <c r="A193" s="270" t="s">
        <v>46</v>
      </c>
      <c r="B193" s="216">
        <v>42212</v>
      </c>
      <c r="C193" s="556">
        <v>15</v>
      </c>
      <c r="D193" s="556" t="str">
        <f t="shared" si="10"/>
        <v>Hoffman, Eric15</v>
      </c>
      <c r="E193" s="556">
        <v>3</v>
      </c>
      <c r="F193" s="276">
        <v>6</v>
      </c>
      <c r="G193" s="276">
        <v>4</v>
      </c>
      <c r="H193" s="276">
        <v>3</v>
      </c>
      <c r="I193" s="276">
        <v>4</v>
      </c>
      <c r="J193" s="276">
        <v>7</v>
      </c>
      <c r="K193" s="276">
        <v>5</v>
      </c>
      <c r="L193" s="276">
        <v>4</v>
      </c>
      <c r="M193" s="276">
        <v>5</v>
      </c>
      <c r="N193" s="276">
        <v>4</v>
      </c>
      <c r="O193" s="556">
        <f t="shared" si="12"/>
        <v>42</v>
      </c>
      <c r="P193" s="162">
        <f t="shared" si="9"/>
        <v>42</v>
      </c>
      <c r="Q193" s="262"/>
      <c r="R193" s="70"/>
      <c r="S193" s="70"/>
      <c r="T193" s="70"/>
      <c r="U193" s="70"/>
      <c r="V193" s="71"/>
    </row>
    <row r="194" spans="1:22" ht="15" x14ac:dyDescent="0.25">
      <c r="A194" s="270" t="s">
        <v>130</v>
      </c>
      <c r="B194" s="216">
        <v>42219</v>
      </c>
      <c r="C194" s="556">
        <v>16</v>
      </c>
      <c r="D194" s="556" t="str">
        <f t="shared" si="10"/>
        <v>Angelosanto, Nick16</v>
      </c>
      <c r="E194" s="556">
        <v>-1</v>
      </c>
      <c r="F194" s="276">
        <v>5</v>
      </c>
      <c r="G194" s="276">
        <v>6</v>
      </c>
      <c r="H194" s="276">
        <v>5</v>
      </c>
      <c r="I194" s="276">
        <v>6</v>
      </c>
      <c r="J194" s="276">
        <v>5</v>
      </c>
      <c r="K194" s="276">
        <v>4</v>
      </c>
      <c r="L194" s="276">
        <v>4</v>
      </c>
      <c r="M194" s="276">
        <v>4</v>
      </c>
      <c r="N194" s="276">
        <v>8</v>
      </c>
      <c r="O194" s="556">
        <f t="shared" si="12"/>
        <v>47</v>
      </c>
      <c r="P194" s="162">
        <f t="shared" ref="P194:P243" si="13">IF(F194&gt;$F$248*2,$F$248*2,F194) + IF(G194&gt;$G$248*2,$G$248*2,G194) + IF(H194&gt;$H$248*2,$H$248*2,H194) + IF(I194&gt;$I$248*2,$I$248*2,I194) + IF(J194&gt;$J$248*2,$J$248*2,J194) + IF(K194&gt;$K$248*2,$K$248*2,K194) + IF(L194&gt;$L$248*2,$L$248*2,L194) + IF(M194&gt;$M$248*2,$M$248*2,M194) + IF(N194&gt;$N$248*2,$N$248*2,N194)</f>
        <v>47</v>
      </c>
      <c r="Q194" s="262"/>
      <c r="R194" s="70"/>
      <c r="S194" s="70"/>
      <c r="T194" s="70"/>
      <c r="U194" s="70"/>
      <c r="V194" s="71"/>
    </row>
    <row r="195" spans="1:22" ht="15" x14ac:dyDescent="0.25">
      <c r="A195" s="270" t="s">
        <v>136</v>
      </c>
      <c r="B195" s="216">
        <v>42219</v>
      </c>
      <c r="C195" s="556">
        <v>16</v>
      </c>
      <c r="D195" s="556" t="str">
        <f t="shared" ref="D195:D243" si="14">A195&amp;C195</f>
        <v>Lardin, John16</v>
      </c>
      <c r="E195" s="556">
        <v>-1</v>
      </c>
      <c r="F195" s="276">
        <v>5</v>
      </c>
      <c r="G195" s="276">
        <v>4</v>
      </c>
      <c r="H195" s="276">
        <v>3</v>
      </c>
      <c r="I195" s="276">
        <v>7</v>
      </c>
      <c r="J195" s="276">
        <v>5</v>
      </c>
      <c r="K195" s="276">
        <v>4</v>
      </c>
      <c r="L195" s="276">
        <v>5</v>
      </c>
      <c r="M195" s="276">
        <v>7</v>
      </c>
      <c r="N195" s="276">
        <v>6</v>
      </c>
      <c r="O195" s="556">
        <f t="shared" si="12"/>
        <v>46</v>
      </c>
      <c r="P195" s="162">
        <f t="shared" si="13"/>
        <v>46</v>
      </c>
      <c r="Q195" s="262"/>
      <c r="R195" s="70"/>
      <c r="S195" s="70"/>
      <c r="T195" s="70"/>
      <c r="U195" s="70"/>
      <c r="V195" s="71"/>
    </row>
    <row r="196" spans="1:22" ht="15" x14ac:dyDescent="0.25">
      <c r="A196" s="270" t="s">
        <v>30</v>
      </c>
      <c r="B196" s="216">
        <v>42219</v>
      </c>
      <c r="C196" s="556">
        <v>16</v>
      </c>
      <c r="D196" s="556" t="str">
        <f t="shared" si="14"/>
        <v>Cashman, Cal16</v>
      </c>
      <c r="E196" s="556">
        <v>-1</v>
      </c>
      <c r="F196" s="276">
        <v>6</v>
      </c>
      <c r="G196" s="276">
        <v>5</v>
      </c>
      <c r="H196" s="276">
        <v>4</v>
      </c>
      <c r="I196" s="276">
        <v>6</v>
      </c>
      <c r="J196" s="276">
        <v>6</v>
      </c>
      <c r="K196" s="276">
        <v>7</v>
      </c>
      <c r="L196" s="276">
        <v>5</v>
      </c>
      <c r="M196" s="276">
        <v>7</v>
      </c>
      <c r="N196" s="276">
        <v>6</v>
      </c>
      <c r="O196" s="556">
        <f t="shared" ref="O196:O199" si="15">SUM(F196:N196)</f>
        <v>52</v>
      </c>
      <c r="P196" s="162">
        <f t="shared" si="13"/>
        <v>52</v>
      </c>
      <c r="Q196" s="262"/>
      <c r="R196" s="70"/>
      <c r="S196" s="70"/>
      <c r="T196" s="70"/>
      <c r="U196" s="70"/>
      <c r="V196" s="71"/>
    </row>
    <row r="197" spans="1:22" ht="15" x14ac:dyDescent="0.25">
      <c r="A197" s="270" t="s">
        <v>57</v>
      </c>
      <c r="B197" s="216">
        <v>42219</v>
      </c>
      <c r="C197" s="556">
        <v>16</v>
      </c>
      <c r="D197" s="556" t="str">
        <f t="shared" si="14"/>
        <v>Hoffman, George16</v>
      </c>
      <c r="E197" s="556">
        <v>-1</v>
      </c>
      <c r="F197" s="276">
        <v>6</v>
      </c>
      <c r="G197" s="276">
        <v>7</v>
      </c>
      <c r="H197" s="276">
        <v>4</v>
      </c>
      <c r="I197" s="276">
        <v>5</v>
      </c>
      <c r="J197" s="276">
        <v>5</v>
      </c>
      <c r="K197" s="276">
        <v>4</v>
      </c>
      <c r="L197" s="276">
        <v>3</v>
      </c>
      <c r="M197" s="276">
        <v>6</v>
      </c>
      <c r="N197" s="276">
        <v>5</v>
      </c>
      <c r="O197" s="556">
        <f t="shared" si="15"/>
        <v>45</v>
      </c>
      <c r="P197" s="162">
        <f t="shared" si="13"/>
        <v>45</v>
      </c>
      <c r="Q197" s="262"/>
      <c r="R197" s="70"/>
      <c r="S197" s="70"/>
      <c r="T197" s="70"/>
      <c r="U197" s="70"/>
      <c r="V197" s="71"/>
    </row>
    <row r="198" spans="1:22" ht="15" x14ac:dyDescent="0.25">
      <c r="A198" s="270" t="s">
        <v>502</v>
      </c>
      <c r="B198" s="216">
        <v>42219</v>
      </c>
      <c r="C198" s="556">
        <v>16</v>
      </c>
      <c r="D198" s="556" t="str">
        <f t="shared" si="14"/>
        <v>Schaeffer, Jack16</v>
      </c>
      <c r="E198" s="556">
        <v>0</v>
      </c>
      <c r="F198" s="276">
        <v>6</v>
      </c>
      <c r="G198" s="276">
        <v>6</v>
      </c>
      <c r="H198" s="276">
        <v>5</v>
      </c>
      <c r="I198" s="276">
        <v>8</v>
      </c>
      <c r="J198" s="276">
        <v>4</v>
      </c>
      <c r="K198" s="276">
        <v>4</v>
      </c>
      <c r="L198" s="276">
        <v>4</v>
      </c>
      <c r="M198" s="276">
        <v>5</v>
      </c>
      <c r="N198" s="276">
        <v>5</v>
      </c>
      <c r="O198" s="556">
        <f t="shared" si="15"/>
        <v>47</v>
      </c>
      <c r="P198" s="162">
        <f t="shared" si="13"/>
        <v>47</v>
      </c>
      <c r="Q198" s="262"/>
      <c r="R198" s="70"/>
      <c r="S198" s="70"/>
      <c r="T198" s="70"/>
      <c r="U198" s="70"/>
      <c r="V198" s="71"/>
    </row>
    <row r="199" spans="1:22" ht="15" x14ac:dyDescent="0.25">
      <c r="A199" s="270" t="s">
        <v>28</v>
      </c>
      <c r="B199" s="216">
        <v>42219</v>
      </c>
      <c r="C199" s="556">
        <v>16</v>
      </c>
      <c r="D199" s="556" t="str">
        <f t="shared" si="14"/>
        <v>Bliudzius, Romas16</v>
      </c>
      <c r="E199" s="556">
        <v>0</v>
      </c>
      <c r="F199" s="276">
        <v>6</v>
      </c>
      <c r="G199" s="276">
        <v>6</v>
      </c>
      <c r="H199" s="276">
        <v>6</v>
      </c>
      <c r="I199" s="276">
        <v>6</v>
      </c>
      <c r="J199" s="276">
        <v>7</v>
      </c>
      <c r="K199" s="276">
        <v>6</v>
      </c>
      <c r="L199" s="276">
        <v>4</v>
      </c>
      <c r="M199" s="276">
        <v>8</v>
      </c>
      <c r="N199" s="276">
        <v>8</v>
      </c>
      <c r="O199" s="556">
        <f t="shared" si="15"/>
        <v>57</v>
      </c>
      <c r="P199" s="162">
        <f t="shared" si="13"/>
        <v>57</v>
      </c>
      <c r="Q199" s="262"/>
      <c r="R199" s="70"/>
      <c r="S199" s="70"/>
      <c r="T199" s="70"/>
      <c r="U199" s="70"/>
      <c r="V199" s="71"/>
    </row>
    <row r="200" spans="1:22" ht="15" x14ac:dyDescent="0.25">
      <c r="A200" s="270" t="s">
        <v>26</v>
      </c>
      <c r="B200" s="216">
        <v>42219</v>
      </c>
      <c r="C200" s="556">
        <v>16</v>
      </c>
      <c r="D200" s="556" t="str">
        <f t="shared" si="14"/>
        <v>Anderson, Lee16</v>
      </c>
      <c r="E200" s="556">
        <v>0</v>
      </c>
      <c r="F200" s="276">
        <v>6</v>
      </c>
      <c r="G200" s="276">
        <v>4</v>
      </c>
      <c r="H200" s="276">
        <v>4</v>
      </c>
      <c r="I200" s="276">
        <v>6</v>
      </c>
      <c r="J200" s="276">
        <v>4</v>
      </c>
      <c r="K200" s="276">
        <v>4</v>
      </c>
      <c r="L200" s="276">
        <v>4</v>
      </c>
      <c r="M200" s="276">
        <v>5</v>
      </c>
      <c r="N200" s="276">
        <v>6</v>
      </c>
      <c r="O200" s="556">
        <f t="shared" ref="O200:O243" si="16">SUM(F200:N200)</f>
        <v>43</v>
      </c>
      <c r="P200" s="162">
        <f t="shared" si="13"/>
        <v>43</v>
      </c>
      <c r="Q200" s="262"/>
      <c r="R200" s="70"/>
      <c r="S200" s="70"/>
      <c r="T200" s="70"/>
      <c r="U200" s="70"/>
      <c r="V200" s="71"/>
    </row>
    <row r="201" spans="1:22" ht="15" x14ac:dyDescent="0.25">
      <c r="A201" s="270" t="s">
        <v>129</v>
      </c>
      <c r="B201" s="216">
        <v>42219</v>
      </c>
      <c r="C201" s="556">
        <v>16</v>
      </c>
      <c r="D201" s="556" t="str">
        <f t="shared" si="14"/>
        <v>Horst, Dale16</v>
      </c>
      <c r="E201" s="556">
        <v>1</v>
      </c>
      <c r="F201" s="276">
        <v>5</v>
      </c>
      <c r="G201" s="276">
        <v>6</v>
      </c>
      <c r="H201" s="276">
        <v>4</v>
      </c>
      <c r="I201" s="276">
        <v>5</v>
      </c>
      <c r="J201" s="276">
        <v>4</v>
      </c>
      <c r="K201" s="276">
        <v>6</v>
      </c>
      <c r="L201" s="276">
        <v>4</v>
      </c>
      <c r="M201" s="276">
        <v>5</v>
      </c>
      <c r="N201" s="276">
        <v>6</v>
      </c>
      <c r="O201" s="556">
        <f t="shared" si="16"/>
        <v>45</v>
      </c>
      <c r="P201" s="162">
        <f t="shared" si="13"/>
        <v>45</v>
      </c>
      <c r="Q201" s="262"/>
      <c r="R201" s="70"/>
      <c r="S201" s="70"/>
      <c r="T201" s="70"/>
      <c r="U201" s="70"/>
      <c r="V201" s="71"/>
    </row>
    <row r="202" spans="1:22" ht="15" x14ac:dyDescent="0.25">
      <c r="A202" s="270" t="s">
        <v>38</v>
      </c>
      <c r="B202" s="216">
        <v>42219</v>
      </c>
      <c r="C202" s="556">
        <v>16</v>
      </c>
      <c r="D202" s="556" t="str">
        <f t="shared" si="14"/>
        <v>Trachsel, Brian16</v>
      </c>
      <c r="E202" s="556">
        <v>1</v>
      </c>
      <c r="F202" s="276">
        <v>6</v>
      </c>
      <c r="G202" s="276">
        <v>6</v>
      </c>
      <c r="H202" s="276">
        <v>5</v>
      </c>
      <c r="I202" s="276">
        <v>6</v>
      </c>
      <c r="J202" s="276">
        <v>6</v>
      </c>
      <c r="K202" s="276">
        <v>8</v>
      </c>
      <c r="L202" s="276">
        <v>5</v>
      </c>
      <c r="M202" s="276">
        <v>9</v>
      </c>
      <c r="N202" s="276">
        <v>7</v>
      </c>
      <c r="O202" s="556">
        <f t="shared" si="16"/>
        <v>58</v>
      </c>
      <c r="P202" s="162">
        <f t="shared" si="13"/>
        <v>57</v>
      </c>
      <c r="Q202" s="262"/>
      <c r="R202" s="70"/>
      <c r="S202" s="70"/>
      <c r="T202" s="70"/>
      <c r="U202" s="70"/>
      <c r="V202" s="71"/>
    </row>
    <row r="203" spans="1:22" ht="15" x14ac:dyDescent="0.25">
      <c r="A203" s="270" t="s">
        <v>46</v>
      </c>
      <c r="B203" s="216">
        <v>42219</v>
      </c>
      <c r="C203" s="556">
        <v>16</v>
      </c>
      <c r="D203" s="556" t="str">
        <f t="shared" si="14"/>
        <v>Hoffman, Eric16</v>
      </c>
      <c r="E203" s="556">
        <v>1</v>
      </c>
      <c r="F203" s="276">
        <v>4</v>
      </c>
      <c r="G203" s="276">
        <v>5</v>
      </c>
      <c r="H203" s="276">
        <v>4</v>
      </c>
      <c r="I203" s="276">
        <v>8</v>
      </c>
      <c r="J203" s="276">
        <v>6</v>
      </c>
      <c r="K203" s="276">
        <v>4</v>
      </c>
      <c r="L203" s="276">
        <v>4</v>
      </c>
      <c r="M203" s="276">
        <v>6</v>
      </c>
      <c r="N203" s="276">
        <v>8</v>
      </c>
      <c r="O203" s="556">
        <f t="shared" si="16"/>
        <v>49</v>
      </c>
      <c r="P203" s="162">
        <f t="shared" si="13"/>
        <v>49</v>
      </c>
      <c r="Q203" s="262"/>
      <c r="R203" s="70"/>
      <c r="S203" s="70"/>
      <c r="T203" s="70"/>
      <c r="U203" s="70"/>
      <c r="V203" s="71"/>
    </row>
    <row r="204" spans="1:22" ht="15" x14ac:dyDescent="0.25">
      <c r="A204" s="270" t="s">
        <v>47</v>
      </c>
      <c r="B204" s="216">
        <v>42219</v>
      </c>
      <c r="C204" s="556">
        <v>16</v>
      </c>
      <c r="D204" s="556" t="str">
        <f t="shared" si="14"/>
        <v>Trachsel, Jeff16</v>
      </c>
      <c r="E204" s="556">
        <v>1</v>
      </c>
      <c r="F204" s="276">
        <v>5</v>
      </c>
      <c r="G204" s="276">
        <v>4</v>
      </c>
      <c r="H204" s="276">
        <v>3</v>
      </c>
      <c r="I204" s="276">
        <v>6</v>
      </c>
      <c r="J204" s="276">
        <v>5</v>
      </c>
      <c r="K204" s="276">
        <v>4</v>
      </c>
      <c r="L204" s="276">
        <v>5</v>
      </c>
      <c r="M204" s="276">
        <v>5</v>
      </c>
      <c r="N204" s="276">
        <v>5</v>
      </c>
      <c r="O204" s="556">
        <f t="shared" si="16"/>
        <v>42</v>
      </c>
      <c r="P204" s="162">
        <f t="shared" si="13"/>
        <v>42</v>
      </c>
      <c r="Q204" s="262"/>
      <c r="R204" s="70"/>
      <c r="S204" s="70"/>
      <c r="T204" s="70"/>
      <c r="U204" s="70"/>
      <c r="V204" s="71"/>
    </row>
    <row r="205" spans="1:22" ht="15" x14ac:dyDescent="0.25">
      <c r="A205" s="270" t="s">
        <v>131</v>
      </c>
      <c r="B205" s="216">
        <v>42219</v>
      </c>
      <c r="C205" s="556">
        <v>16</v>
      </c>
      <c r="D205" s="556" t="str">
        <f t="shared" si="14"/>
        <v>O'Hare, Nathan16</v>
      </c>
      <c r="E205" s="556">
        <v>2</v>
      </c>
      <c r="F205" s="276">
        <v>5</v>
      </c>
      <c r="G205" s="276">
        <v>4</v>
      </c>
      <c r="H205" s="276">
        <v>5</v>
      </c>
      <c r="I205" s="276">
        <v>7</v>
      </c>
      <c r="J205" s="276">
        <v>3</v>
      </c>
      <c r="K205" s="276">
        <v>4</v>
      </c>
      <c r="L205" s="276">
        <v>4</v>
      </c>
      <c r="M205" s="276">
        <v>5</v>
      </c>
      <c r="N205" s="276">
        <v>6</v>
      </c>
      <c r="O205" s="556">
        <f t="shared" si="16"/>
        <v>43</v>
      </c>
      <c r="P205" s="162">
        <f t="shared" si="13"/>
        <v>43</v>
      </c>
      <c r="Q205" s="262"/>
      <c r="R205" s="70"/>
      <c r="S205" s="70"/>
      <c r="T205" s="70"/>
      <c r="U205" s="70"/>
      <c r="V205" s="71"/>
    </row>
    <row r="206" spans="1:22" ht="15" x14ac:dyDescent="0.25">
      <c r="A206" s="270" t="s">
        <v>34</v>
      </c>
      <c r="B206" s="216">
        <v>42219</v>
      </c>
      <c r="C206" s="556">
        <v>16</v>
      </c>
      <c r="D206" s="556" t="str">
        <f t="shared" si="14"/>
        <v>Lewandowski, Mike16</v>
      </c>
      <c r="E206" s="556">
        <v>2</v>
      </c>
      <c r="F206" s="276">
        <v>5</v>
      </c>
      <c r="G206" s="276">
        <v>5</v>
      </c>
      <c r="H206" s="276">
        <v>5</v>
      </c>
      <c r="I206" s="276">
        <v>4</v>
      </c>
      <c r="J206" s="276">
        <v>4</v>
      </c>
      <c r="K206" s="276">
        <v>5</v>
      </c>
      <c r="L206" s="276">
        <v>3</v>
      </c>
      <c r="M206" s="276">
        <v>5</v>
      </c>
      <c r="N206" s="276">
        <v>6</v>
      </c>
      <c r="O206" s="556">
        <f t="shared" si="16"/>
        <v>42</v>
      </c>
      <c r="P206" s="162">
        <f t="shared" si="13"/>
        <v>42</v>
      </c>
      <c r="Q206" s="262"/>
      <c r="R206" s="70"/>
      <c r="S206" s="70"/>
      <c r="T206" s="70"/>
      <c r="U206" s="70"/>
      <c r="V206" s="71"/>
    </row>
    <row r="207" spans="1:22" ht="15" x14ac:dyDescent="0.25">
      <c r="A207" s="270" t="s">
        <v>41</v>
      </c>
      <c r="B207" s="216">
        <v>42219</v>
      </c>
      <c r="C207" s="556">
        <v>16</v>
      </c>
      <c r="D207" s="556" t="str">
        <f t="shared" si="14"/>
        <v>Trachsel, Steve16</v>
      </c>
      <c r="E207" s="556">
        <v>2</v>
      </c>
      <c r="F207" s="276">
        <v>6</v>
      </c>
      <c r="G207" s="276">
        <v>5</v>
      </c>
      <c r="H207" s="276">
        <v>5</v>
      </c>
      <c r="I207" s="276">
        <v>5</v>
      </c>
      <c r="J207" s="276">
        <v>4</v>
      </c>
      <c r="K207" s="276">
        <v>5</v>
      </c>
      <c r="L207" s="276">
        <v>5</v>
      </c>
      <c r="M207" s="276">
        <v>9</v>
      </c>
      <c r="N207" s="276">
        <v>5</v>
      </c>
      <c r="O207" s="556">
        <f t="shared" si="16"/>
        <v>49</v>
      </c>
      <c r="P207" s="162">
        <f t="shared" si="13"/>
        <v>48</v>
      </c>
      <c r="Q207" s="262"/>
      <c r="R207" s="70"/>
      <c r="S207" s="70"/>
      <c r="T207" s="70"/>
      <c r="U207" s="70"/>
      <c r="V207" s="71"/>
    </row>
    <row r="208" spans="1:22" ht="15" x14ac:dyDescent="0.25">
      <c r="A208" s="270" t="s">
        <v>507</v>
      </c>
      <c r="B208" s="216">
        <v>42219</v>
      </c>
      <c r="C208" s="556">
        <v>16</v>
      </c>
      <c r="D208" s="556" t="str">
        <f t="shared" si="14"/>
        <v>Lotter, Shawn16</v>
      </c>
      <c r="E208" s="556">
        <v>2</v>
      </c>
      <c r="F208" s="276">
        <v>7</v>
      </c>
      <c r="G208" s="276">
        <v>4</v>
      </c>
      <c r="H208" s="276">
        <v>7</v>
      </c>
      <c r="I208" s="276">
        <v>7</v>
      </c>
      <c r="J208" s="276">
        <v>4</v>
      </c>
      <c r="K208" s="276">
        <v>5</v>
      </c>
      <c r="L208" s="276">
        <v>5</v>
      </c>
      <c r="M208" s="276">
        <v>7</v>
      </c>
      <c r="N208" s="276">
        <v>7</v>
      </c>
      <c r="O208" s="556">
        <f t="shared" si="16"/>
        <v>53</v>
      </c>
      <c r="P208" s="162">
        <f t="shared" si="13"/>
        <v>52</v>
      </c>
      <c r="Q208" s="262"/>
      <c r="R208" s="70"/>
      <c r="S208" s="70"/>
      <c r="T208" s="70"/>
      <c r="U208" s="70"/>
      <c r="V208" s="71"/>
    </row>
    <row r="209" spans="1:22" ht="15" x14ac:dyDescent="0.25">
      <c r="A209" s="270" t="s">
        <v>29</v>
      </c>
      <c r="B209" s="216">
        <v>42219</v>
      </c>
      <c r="C209" s="556">
        <v>16</v>
      </c>
      <c r="D209" s="556" t="str">
        <f t="shared" si="14"/>
        <v>Burke, David16</v>
      </c>
      <c r="E209" s="556">
        <v>3</v>
      </c>
      <c r="F209" s="276">
        <v>6</v>
      </c>
      <c r="G209" s="276">
        <v>5</v>
      </c>
      <c r="H209" s="276">
        <v>4</v>
      </c>
      <c r="I209" s="276">
        <v>4</v>
      </c>
      <c r="J209" s="276">
        <v>4</v>
      </c>
      <c r="K209" s="276">
        <v>4</v>
      </c>
      <c r="L209" s="276">
        <v>4</v>
      </c>
      <c r="M209" s="276">
        <v>7</v>
      </c>
      <c r="N209" s="276">
        <v>5</v>
      </c>
      <c r="O209" s="556">
        <f t="shared" si="16"/>
        <v>43</v>
      </c>
      <c r="P209" s="162">
        <f t="shared" si="13"/>
        <v>43</v>
      </c>
      <c r="Q209" s="262"/>
      <c r="R209" s="70"/>
      <c r="S209" s="70"/>
      <c r="T209" s="70"/>
      <c r="U209" s="70"/>
      <c r="V209" s="71"/>
    </row>
    <row r="210" spans="1:22" ht="15" x14ac:dyDescent="0.25">
      <c r="A210" s="270" t="s">
        <v>39</v>
      </c>
      <c r="B210" s="216">
        <v>42219</v>
      </c>
      <c r="C210" s="556">
        <v>16</v>
      </c>
      <c r="D210" s="556" t="str">
        <f t="shared" si="14"/>
        <v>Trachsel, Jay16</v>
      </c>
      <c r="E210" s="556">
        <v>3</v>
      </c>
      <c r="F210" s="276">
        <v>5</v>
      </c>
      <c r="G210" s="276">
        <v>5</v>
      </c>
      <c r="H210" s="276">
        <v>6</v>
      </c>
      <c r="I210" s="276">
        <v>5</v>
      </c>
      <c r="J210" s="276">
        <v>5</v>
      </c>
      <c r="K210" s="276">
        <v>5</v>
      </c>
      <c r="L210" s="276">
        <v>3</v>
      </c>
      <c r="M210" s="276">
        <v>6</v>
      </c>
      <c r="N210" s="276">
        <v>7</v>
      </c>
      <c r="O210" s="556">
        <f t="shared" si="16"/>
        <v>47</v>
      </c>
      <c r="P210" s="162">
        <f t="shared" si="13"/>
        <v>47</v>
      </c>
      <c r="Q210" s="262"/>
      <c r="R210" s="70"/>
      <c r="S210" s="70"/>
      <c r="T210" s="70"/>
      <c r="U210" s="70"/>
      <c r="V210" s="71"/>
    </row>
    <row r="211" spans="1:22" ht="15" x14ac:dyDescent="0.25">
      <c r="A211" s="270" t="s">
        <v>37</v>
      </c>
      <c r="B211" s="216">
        <v>42219</v>
      </c>
      <c r="C211" s="556">
        <v>16</v>
      </c>
      <c r="D211" s="556" t="str">
        <f t="shared" si="14"/>
        <v>Trachsel, Bill16</v>
      </c>
      <c r="E211" s="556">
        <v>3</v>
      </c>
      <c r="F211" s="276">
        <v>5</v>
      </c>
      <c r="G211" s="276">
        <v>6</v>
      </c>
      <c r="H211" s="276">
        <v>5</v>
      </c>
      <c r="I211" s="276">
        <v>4</v>
      </c>
      <c r="J211" s="276">
        <v>5</v>
      </c>
      <c r="K211" s="276">
        <v>5</v>
      </c>
      <c r="L211" s="276">
        <v>5</v>
      </c>
      <c r="M211" s="276">
        <v>5</v>
      </c>
      <c r="N211" s="276">
        <v>6</v>
      </c>
      <c r="O211" s="556">
        <f t="shared" si="16"/>
        <v>46</v>
      </c>
      <c r="P211" s="162">
        <f t="shared" si="13"/>
        <v>46</v>
      </c>
      <c r="Q211" s="262"/>
      <c r="R211" s="70"/>
      <c r="S211" s="70"/>
      <c r="T211" s="70"/>
      <c r="U211" s="70"/>
      <c r="V211" s="71"/>
    </row>
    <row r="212" spans="1:22" ht="15" x14ac:dyDescent="0.25">
      <c r="A212" s="270" t="s">
        <v>43</v>
      </c>
      <c r="B212" s="216">
        <v>42219</v>
      </c>
      <c r="C212" s="556">
        <v>16</v>
      </c>
      <c r="D212" s="556" t="str">
        <f t="shared" si="14"/>
        <v>VanHollebeke, Matt16</v>
      </c>
      <c r="E212" s="556">
        <v>3</v>
      </c>
      <c r="F212" s="276">
        <v>6</v>
      </c>
      <c r="G212" s="276">
        <v>4</v>
      </c>
      <c r="H212" s="276">
        <v>4</v>
      </c>
      <c r="I212" s="276">
        <v>4</v>
      </c>
      <c r="J212" s="276">
        <v>4</v>
      </c>
      <c r="K212" s="276">
        <v>6</v>
      </c>
      <c r="L212" s="276">
        <v>5</v>
      </c>
      <c r="M212" s="276">
        <v>6</v>
      </c>
      <c r="N212" s="276">
        <v>6</v>
      </c>
      <c r="O212" s="556">
        <f t="shared" si="16"/>
        <v>45</v>
      </c>
      <c r="P212" s="162">
        <f t="shared" si="13"/>
        <v>45</v>
      </c>
      <c r="Q212" s="262"/>
      <c r="R212" s="70"/>
      <c r="S212" s="70"/>
      <c r="T212" s="70"/>
      <c r="U212" s="70"/>
      <c r="V212" s="71"/>
    </row>
    <row r="213" spans="1:22" ht="15" x14ac:dyDescent="0.25">
      <c r="A213" s="270" t="s">
        <v>57</v>
      </c>
      <c r="B213" s="216">
        <v>42226</v>
      </c>
      <c r="C213" s="556">
        <v>17</v>
      </c>
      <c r="D213" s="556" t="str">
        <f t="shared" si="14"/>
        <v>Hoffman, George17</v>
      </c>
      <c r="E213" s="556">
        <v>1</v>
      </c>
      <c r="F213" s="276">
        <v>3</v>
      </c>
      <c r="G213" s="276">
        <v>4</v>
      </c>
      <c r="H213" s="276">
        <v>3</v>
      </c>
      <c r="I213" s="276">
        <v>5</v>
      </c>
      <c r="J213" s="276">
        <v>6</v>
      </c>
      <c r="K213" s="276">
        <v>4</v>
      </c>
      <c r="L213" s="276">
        <v>3</v>
      </c>
      <c r="M213" s="276">
        <v>6</v>
      </c>
      <c r="N213" s="276">
        <v>6</v>
      </c>
      <c r="O213" s="556">
        <f t="shared" si="16"/>
        <v>40</v>
      </c>
      <c r="P213" s="162">
        <f t="shared" si="13"/>
        <v>40</v>
      </c>
      <c r="Q213" s="262"/>
      <c r="R213" s="70"/>
      <c r="S213" s="70"/>
      <c r="T213" s="70"/>
      <c r="U213" s="70"/>
      <c r="V213" s="71"/>
    </row>
    <row r="214" spans="1:22" ht="15" x14ac:dyDescent="0.25">
      <c r="A214" s="270" t="s">
        <v>40</v>
      </c>
      <c r="B214" s="216">
        <v>42226</v>
      </c>
      <c r="C214" s="556">
        <v>17</v>
      </c>
      <c r="D214" s="556" t="str">
        <f t="shared" si="14"/>
        <v>Trachsel, Mike17</v>
      </c>
      <c r="E214" s="556">
        <v>1</v>
      </c>
      <c r="F214" s="276">
        <v>3</v>
      </c>
      <c r="G214" s="276">
        <v>4</v>
      </c>
      <c r="H214" s="276">
        <v>4</v>
      </c>
      <c r="I214" s="276">
        <v>5</v>
      </c>
      <c r="J214" s="276">
        <v>4</v>
      </c>
      <c r="K214" s="276">
        <v>4</v>
      </c>
      <c r="L214" s="276">
        <v>3</v>
      </c>
      <c r="M214" s="276">
        <v>5</v>
      </c>
      <c r="N214" s="276">
        <v>5</v>
      </c>
      <c r="O214" s="556">
        <f t="shared" si="16"/>
        <v>37</v>
      </c>
      <c r="P214" s="162">
        <f t="shared" si="13"/>
        <v>37</v>
      </c>
      <c r="Q214" s="262"/>
      <c r="R214" s="70"/>
      <c r="S214" s="70"/>
      <c r="T214" s="70"/>
      <c r="U214" s="70"/>
      <c r="V214" s="71"/>
    </row>
    <row r="215" spans="1:22" ht="15" x14ac:dyDescent="0.25">
      <c r="A215" s="270" t="s">
        <v>46</v>
      </c>
      <c r="B215" s="216">
        <v>42226</v>
      </c>
      <c r="C215" s="556">
        <v>17</v>
      </c>
      <c r="D215" s="556" t="str">
        <f t="shared" si="14"/>
        <v>Hoffman, Eric17</v>
      </c>
      <c r="E215" s="556">
        <v>1</v>
      </c>
      <c r="F215" s="276">
        <v>4</v>
      </c>
      <c r="G215" s="276">
        <v>3</v>
      </c>
      <c r="H215" s="276">
        <v>4</v>
      </c>
      <c r="I215" s="276">
        <v>5</v>
      </c>
      <c r="J215" s="276">
        <v>3</v>
      </c>
      <c r="K215" s="276">
        <v>5</v>
      </c>
      <c r="L215" s="276">
        <v>4</v>
      </c>
      <c r="M215" s="276">
        <v>5</v>
      </c>
      <c r="N215" s="276">
        <v>5</v>
      </c>
      <c r="O215" s="556">
        <f t="shared" si="16"/>
        <v>38</v>
      </c>
      <c r="P215" s="162">
        <f t="shared" si="13"/>
        <v>38</v>
      </c>
      <c r="Q215" s="262"/>
      <c r="R215" s="70"/>
      <c r="S215" s="70"/>
      <c r="T215" s="70"/>
      <c r="U215" s="70"/>
      <c r="V215" s="71"/>
    </row>
    <row r="216" spans="1:22" ht="15" x14ac:dyDescent="0.25">
      <c r="A216" s="270" t="s">
        <v>39</v>
      </c>
      <c r="B216" s="216">
        <v>42226</v>
      </c>
      <c r="C216" s="556">
        <v>17</v>
      </c>
      <c r="D216" s="556" t="str">
        <f t="shared" si="14"/>
        <v>Trachsel, Jay17</v>
      </c>
      <c r="E216" s="556">
        <v>1</v>
      </c>
      <c r="F216" s="276">
        <v>6</v>
      </c>
      <c r="G216" s="276">
        <v>5</v>
      </c>
      <c r="H216" s="276">
        <v>3</v>
      </c>
      <c r="I216" s="276">
        <v>5</v>
      </c>
      <c r="J216" s="276">
        <v>4</v>
      </c>
      <c r="K216" s="276">
        <v>5</v>
      </c>
      <c r="L216" s="276">
        <v>4</v>
      </c>
      <c r="M216" s="276">
        <v>5</v>
      </c>
      <c r="N216" s="276">
        <v>6</v>
      </c>
      <c r="O216" s="556">
        <f t="shared" si="16"/>
        <v>43</v>
      </c>
      <c r="P216" s="162">
        <f t="shared" si="13"/>
        <v>43</v>
      </c>
      <c r="Q216" s="262"/>
      <c r="R216" s="70"/>
      <c r="S216" s="70"/>
      <c r="T216" s="70"/>
      <c r="U216" s="70"/>
      <c r="V216" s="71"/>
    </row>
    <row r="217" spans="1:22" ht="15" x14ac:dyDescent="0.25">
      <c r="A217" s="270" t="s">
        <v>130</v>
      </c>
      <c r="B217" s="216">
        <v>42226</v>
      </c>
      <c r="C217" s="556">
        <v>17</v>
      </c>
      <c r="D217" s="556" t="str">
        <f t="shared" si="14"/>
        <v>Angelosanto, Nick17</v>
      </c>
      <c r="E217" s="556">
        <v>2</v>
      </c>
      <c r="F217" s="276">
        <v>5</v>
      </c>
      <c r="G217" s="276">
        <v>4</v>
      </c>
      <c r="H217" s="276">
        <v>3</v>
      </c>
      <c r="I217" s="276">
        <v>4</v>
      </c>
      <c r="J217" s="276">
        <v>3</v>
      </c>
      <c r="K217" s="276">
        <v>5</v>
      </c>
      <c r="L217" s="276">
        <v>3</v>
      </c>
      <c r="M217" s="276">
        <v>5</v>
      </c>
      <c r="N217" s="276">
        <v>5</v>
      </c>
      <c r="O217" s="556">
        <f t="shared" si="16"/>
        <v>37</v>
      </c>
      <c r="P217" s="162">
        <f t="shared" si="13"/>
        <v>37</v>
      </c>
      <c r="Q217" s="262"/>
      <c r="R217" s="70"/>
      <c r="S217" s="70"/>
      <c r="T217" s="70"/>
      <c r="U217" s="70"/>
      <c r="V217" s="71"/>
    </row>
    <row r="218" spans="1:22" ht="15" x14ac:dyDescent="0.25">
      <c r="A218" s="270" t="s">
        <v>41</v>
      </c>
      <c r="B218" s="216">
        <v>42226</v>
      </c>
      <c r="C218" s="556">
        <v>17</v>
      </c>
      <c r="D218" s="556" t="str">
        <f t="shared" si="14"/>
        <v>Trachsel, Steve17</v>
      </c>
      <c r="E218" s="556">
        <v>2</v>
      </c>
      <c r="F218" s="276">
        <v>5</v>
      </c>
      <c r="G218" s="276">
        <v>4</v>
      </c>
      <c r="H218" s="276">
        <v>5</v>
      </c>
      <c r="I218" s="276">
        <v>5</v>
      </c>
      <c r="J218" s="276">
        <v>5</v>
      </c>
      <c r="K218" s="276">
        <v>7</v>
      </c>
      <c r="L218" s="276">
        <v>4</v>
      </c>
      <c r="M218" s="276">
        <v>8</v>
      </c>
      <c r="N218" s="276">
        <v>6</v>
      </c>
      <c r="O218" s="556">
        <f t="shared" si="16"/>
        <v>49</v>
      </c>
      <c r="P218" s="162">
        <f t="shared" si="13"/>
        <v>49</v>
      </c>
      <c r="Q218" s="262"/>
      <c r="R218" s="70"/>
      <c r="S218" s="70"/>
      <c r="T218" s="70"/>
      <c r="U218" s="70"/>
      <c r="V218" s="71"/>
    </row>
    <row r="219" spans="1:22" ht="15" x14ac:dyDescent="0.25">
      <c r="A219" s="270" t="s">
        <v>129</v>
      </c>
      <c r="B219" s="216">
        <v>42226</v>
      </c>
      <c r="C219" s="556">
        <v>17</v>
      </c>
      <c r="D219" s="556" t="str">
        <f t="shared" si="14"/>
        <v>Horst, Dale17</v>
      </c>
      <c r="E219" s="556">
        <v>2</v>
      </c>
      <c r="F219" s="276">
        <v>6</v>
      </c>
      <c r="G219" s="276">
        <v>6</v>
      </c>
      <c r="H219" s="276">
        <v>4</v>
      </c>
      <c r="I219" s="276">
        <v>7</v>
      </c>
      <c r="J219" s="276">
        <v>3</v>
      </c>
      <c r="K219" s="276">
        <v>5</v>
      </c>
      <c r="L219" s="276">
        <v>4</v>
      </c>
      <c r="M219" s="276">
        <v>5</v>
      </c>
      <c r="N219" s="276">
        <v>7</v>
      </c>
      <c r="O219" s="556">
        <f t="shared" si="16"/>
        <v>47</v>
      </c>
      <c r="P219" s="162">
        <f t="shared" si="13"/>
        <v>47</v>
      </c>
      <c r="Q219" s="262"/>
      <c r="R219" s="70"/>
      <c r="S219" s="70"/>
      <c r="T219" s="70"/>
      <c r="U219" s="70"/>
      <c r="V219" s="71"/>
    </row>
    <row r="220" spans="1:22" ht="15" x14ac:dyDescent="0.25">
      <c r="A220" s="270" t="s">
        <v>29</v>
      </c>
      <c r="B220" s="216">
        <v>42226</v>
      </c>
      <c r="C220" s="556">
        <v>17</v>
      </c>
      <c r="D220" s="556" t="str">
        <f t="shared" si="14"/>
        <v>Burke, David17</v>
      </c>
      <c r="E220" s="556">
        <v>2</v>
      </c>
      <c r="F220" s="276">
        <v>5</v>
      </c>
      <c r="G220" s="276">
        <v>3</v>
      </c>
      <c r="H220" s="276">
        <v>5</v>
      </c>
      <c r="I220" s="276">
        <v>4</v>
      </c>
      <c r="J220" s="276">
        <v>3</v>
      </c>
      <c r="K220" s="276">
        <v>5</v>
      </c>
      <c r="L220" s="276">
        <v>4</v>
      </c>
      <c r="M220" s="276">
        <v>6</v>
      </c>
      <c r="N220" s="276">
        <v>5</v>
      </c>
      <c r="O220" s="556">
        <f t="shared" si="16"/>
        <v>40</v>
      </c>
      <c r="P220" s="162">
        <f t="shared" si="13"/>
        <v>40</v>
      </c>
      <c r="Q220" s="262"/>
      <c r="R220" s="70"/>
      <c r="S220" s="70"/>
      <c r="T220" s="70"/>
      <c r="U220" s="70"/>
      <c r="V220" s="71"/>
    </row>
    <row r="221" spans="1:22" ht="15" x14ac:dyDescent="0.25">
      <c r="A221" s="270" t="s">
        <v>34</v>
      </c>
      <c r="B221" s="216">
        <v>42226</v>
      </c>
      <c r="C221" s="556">
        <v>17</v>
      </c>
      <c r="D221" s="556" t="str">
        <f t="shared" si="14"/>
        <v>Lewandowski, Mike17</v>
      </c>
      <c r="E221" s="556">
        <v>3</v>
      </c>
      <c r="F221" s="276">
        <v>5</v>
      </c>
      <c r="G221" s="276">
        <v>5</v>
      </c>
      <c r="H221" s="276">
        <v>4</v>
      </c>
      <c r="I221" s="276">
        <v>6</v>
      </c>
      <c r="J221" s="276">
        <v>6</v>
      </c>
      <c r="K221" s="276">
        <v>8</v>
      </c>
      <c r="L221" s="276">
        <v>4</v>
      </c>
      <c r="M221" s="276">
        <v>5</v>
      </c>
      <c r="N221" s="276">
        <v>6</v>
      </c>
      <c r="O221" s="556">
        <f t="shared" si="16"/>
        <v>49</v>
      </c>
      <c r="P221" s="162">
        <f t="shared" si="13"/>
        <v>49</v>
      </c>
      <c r="Q221" s="262"/>
      <c r="R221" s="70"/>
      <c r="S221" s="70"/>
      <c r="T221" s="70"/>
      <c r="U221" s="70"/>
      <c r="V221" s="71"/>
    </row>
    <row r="222" spans="1:22" ht="15" x14ac:dyDescent="0.25">
      <c r="A222" s="270" t="s">
        <v>49</v>
      </c>
      <c r="B222" s="216">
        <v>42226</v>
      </c>
      <c r="C222" s="556">
        <v>17</v>
      </c>
      <c r="D222" s="556" t="str">
        <f t="shared" si="14"/>
        <v>Mackson, John17</v>
      </c>
      <c r="E222" s="556">
        <v>3</v>
      </c>
      <c r="F222" s="276">
        <v>8</v>
      </c>
      <c r="G222" s="276">
        <v>5</v>
      </c>
      <c r="H222" s="276">
        <v>6</v>
      </c>
      <c r="I222" s="276">
        <v>5</v>
      </c>
      <c r="J222" s="276">
        <v>5</v>
      </c>
      <c r="K222" s="276">
        <v>6</v>
      </c>
      <c r="L222" s="276">
        <v>4</v>
      </c>
      <c r="M222" s="276">
        <v>5</v>
      </c>
      <c r="N222" s="276">
        <v>8</v>
      </c>
      <c r="O222" s="556">
        <f t="shared" si="16"/>
        <v>52</v>
      </c>
      <c r="P222" s="162">
        <f t="shared" si="13"/>
        <v>52</v>
      </c>
      <c r="Q222" s="262"/>
      <c r="R222" s="70"/>
      <c r="S222" s="70"/>
      <c r="T222" s="70"/>
      <c r="U222" s="70"/>
      <c r="V222" s="71"/>
    </row>
    <row r="223" spans="1:22" ht="15" x14ac:dyDescent="0.25">
      <c r="A223" s="270" t="s">
        <v>507</v>
      </c>
      <c r="B223" s="216">
        <v>42226</v>
      </c>
      <c r="C223" s="556">
        <v>17</v>
      </c>
      <c r="D223" s="556" t="str">
        <f t="shared" si="14"/>
        <v>Lotter, Shawn17</v>
      </c>
      <c r="E223" s="556">
        <v>3</v>
      </c>
      <c r="F223" s="276">
        <v>5</v>
      </c>
      <c r="G223" s="276">
        <v>6</v>
      </c>
      <c r="H223" s="276">
        <v>6</v>
      </c>
      <c r="I223" s="276">
        <v>8</v>
      </c>
      <c r="J223" s="276">
        <v>6</v>
      </c>
      <c r="K223" s="276">
        <v>5</v>
      </c>
      <c r="L223" s="276">
        <v>5</v>
      </c>
      <c r="M223" s="276">
        <v>4</v>
      </c>
      <c r="N223" s="276">
        <v>7</v>
      </c>
      <c r="O223" s="556">
        <f t="shared" si="16"/>
        <v>52</v>
      </c>
      <c r="P223" s="162">
        <f t="shared" si="13"/>
        <v>52</v>
      </c>
      <c r="Q223" s="262"/>
      <c r="R223" s="70"/>
      <c r="S223" s="70"/>
      <c r="T223" s="70"/>
      <c r="U223" s="70"/>
      <c r="V223" s="71"/>
    </row>
    <row r="224" spans="1:22" ht="15" x14ac:dyDescent="0.25">
      <c r="A224" s="270" t="s">
        <v>30</v>
      </c>
      <c r="B224" s="216">
        <v>42233</v>
      </c>
      <c r="C224" s="556">
        <v>18</v>
      </c>
      <c r="D224" s="556" t="str">
        <f t="shared" si="14"/>
        <v>Cashman, Cal18</v>
      </c>
      <c r="E224" s="556">
        <v>-2</v>
      </c>
      <c r="F224" s="276">
        <v>5</v>
      </c>
      <c r="G224" s="276">
        <v>7</v>
      </c>
      <c r="H224" s="276">
        <v>5</v>
      </c>
      <c r="I224" s="276">
        <v>6</v>
      </c>
      <c r="J224" s="276">
        <v>4</v>
      </c>
      <c r="K224" s="276">
        <v>6</v>
      </c>
      <c r="L224" s="276">
        <v>3</v>
      </c>
      <c r="M224" s="276">
        <v>7</v>
      </c>
      <c r="N224" s="276">
        <v>7</v>
      </c>
      <c r="O224" s="556">
        <f t="shared" si="16"/>
        <v>50</v>
      </c>
      <c r="P224" s="162">
        <f t="shared" si="13"/>
        <v>50</v>
      </c>
      <c r="Q224" s="262"/>
      <c r="R224" s="70"/>
      <c r="S224" s="70"/>
      <c r="T224" s="70"/>
      <c r="U224" s="70"/>
      <c r="V224" s="71"/>
    </row>
    <row r="225" spans="1:22" ht="15" x14ac:dyDescent="0.25">
      <c r="A225" s="270" t="s">
        <v>28</v>
      </c>
      <c r="B225" s="216">
        <v>42233</v>
      </c>
      <c r="C225" s="556">
        <v>18</v>
      </c>
      <c r="D225" s="556" t="str">
        <f t="shared" si="14"/>
        <v>Bliudzius, Romas18</v>
      </c>
      <c r="E225" s="556">
        <v>-2</v>
      </c>
      <c r="F225" s="276">
        <v>6</v>
      </c>
      <c r="G225" s="276">
        <v>6</v>
      </c>
      <c r="H225" s="276">
        <v>5</v>
      </c>
      <c r="I225" s="276">
        <v>7</v>
      </c>
      <c r="J225" s="276">
        <v>5</v>
      </c>
      <c r="K225" s="276">
        <v>4</v>
      </c>
      <c r="L225" s="276">
        <v>5</v>
      </c>
      <c r="M225" s="276">
        <v>7</v>
      </c>
      <c r="N225" s="276">
        <v>7</v>
      </c>
      <c r="O225" s="556">
        <f t="shared" si="16"/>
        <v>52</v>
      </c>
      <c r="P225" s="162">
        <f t="shared" si="13"/>
        <v>52</v>
      </c>
      <c r="Q225" s="262"/>
      <c r="R225" s="70"/>
      <c r="S225" s="70"/>
      <c r="T225" s="70"/>
      <c r="U225" s="70"/>
      <c r="V225" s="71"/>
    </row>
    <row r="226" spans="1:22" ht="15" x14ac:dyDescent="0.25">
      <c r="A226" s="270" t="s">
        <v>136</v>
      </c>
      <c r="B226" s="216">
        <v>42233</v>
      </c>
      <c r="C226" s="556">
        <v>18</v>
      </c>
      <c r="D226" s="556" t="str">
        <f t="shared" si="14"/>
        <v>Lardin, John18</v>
      </c>
      <c r="E226" s="556">
        <v>-2</v>
      </c>
      <c r="F226" s="276">
        <v>6</v>
      </c>
      <c r="G226" s="276">
        <v>5</v>
      </c>
      <c r="H226" s="276">
        <v>5</v>
      </c>
      <c r="I226" s="276">
        <v>6</v>
      </c>
      <c r="J226" s="276">
        <v>5</v>
      </c>
      <c r="K226" s="276">
        <v>6</v>
      </c>
      <c r="L226" s="276">
        <v>5</v>
      </c>
      <c r="M226" s="276">
        <v>6</v>
      </c>
      <c r="N226" s="276">
        <v>6</v>
      </c>
      <c r="O226" s="556">
        <f t="shared" si="16"/>
        <v>50</v>
      </c>
      <c r="P226" s="162">
        <f t="shared" si="13"/>
        <v>50</v>
      </c>
      <c r="Q226" s="262"/>
      <c r="R226" s="70"/>
      <c r="S226" s="70"/>
      <c r="T226" s="70"/>
      <c r="U226" s="70"/>
      <c r="V226" s="71"/>
    </row>
    <row r="227" spans="1:22" ht="15" x14ac:dyDescent="0.25">
      <c r="A227" s="270" t="s">
        <v>57</v>
      </c>
      <c r="B227" s="216">
        <v>42233</v>
      </c>
      <c r="C227" s="556">
        <v>18</v>
      </c>
      <c r="D227" s="556" t="str">
        <f t="shared" si="14"/>
        <v>Hoffman, George18</v>
      </c>
      <c r="E227" s="556">
        <v>-1</v>
      </c>
      <c r="F227" s="276">
        <v>5</v>
      </c>
      <c r="G227" s="276">
        <v>4</v>
      </c>
      <c r="H227" s="276">
        <v>4</v>
      </c>
      <c r="I227" s="276">
        <v>6</v>
      </c>
      <c r="J227" s="276">
        <v>6</v>
      </c>
      <c r="K227" s="276">
        <v>4</v>
      </c>
      <c r="L227" s="276">
        <v>4</v>
      </c>
      <c r="M227" s="276">
        <v>4</v>
      </c>
      <c r="N227" s="276">
        <v>5</v>
      </c>
      <c r="O227" s="556">
        <f t="shared" si="16"/>
        <v>42</v>
      </c>
      <c r="P227" s="162">
        <f t="shared" si="13"/>
        <v>42</v>
      </c>
      <c r="Q227" s="262"/>
      <c r="R227" s="70"/>
      <c r="S227" s="70"/>
      <c r="T227" s="70"/>
      <c r="U227" s="70"/>
      <c r="V227" s="71"/>
    </row>
    <row r="228" spans="1:22" ht="15" x14ac:dyDescent="0.25">
      <c r="A228" s="270" t="s">
        <v>130</v>
      </c>
      <c r="B228" s="216">
        <v>42233</v>
      </c>
      <c r="C228" s="556">
        <v>18</v>
      </c>
      <c r="D228" s="556" t="str">
        <f t="shared" si="14"/>
        <v>Angelosanto, Nick18</v>
      </c>
      <c r="E228" s="556">
        <v>-1</v>
      </c>
      <c r="F228" s="276">
        <v>6</v>
      </c>
      <c r="G228" s="276">
        <v>4</v>
      </c>
      <c r="H228" s="276">
        <v>4</v>
      </c>
      <c r="I228" s="276">
        <v>5</v>
      </c>
      <c r="J228" s="276">
        <v>5</v>
      </c>
      <c r="K228" s="276">
        <v>4</v>
      </c>
      <c r="L228" s="276">
        <v>4</v>
      </c>
      <c r="M228" s="276">
        <v>5</v>
      </c>
      <c r="N228" s="276">
        <v>7</v>
      </c>
      <c r="O228" s="556">
        <f t="shared" si="16"/>
        <v>44</v>
      </c>
      <c r="P228" s="162">
        <f t="shared" si="13"/>
        <v>44</v>
      </c>
      <c r="Q228" s="262"/>
      <c r="R228" s="70"/>
      <c r="S228" s="70"/>
      <c r="T228" s="70"/>
      <c r="U228" s="70"/>
      <c r="V228" s="71"/>
    </row>
    <row r="229" spans="1:22" ht="15" x14ac:dyDescent="0.25">
      <c r="A229" s="270" t="s">
        <v>39</v>
      </c>
      <c r="B229" s="216">
        <v>42233</v>
      </c>
      <c r="C229" s="556">
        <v>18</v>
      </c>
      <c r="D229" s="556" t="str">
        <f t="shared" si="14"/>
        <v>Trachsel, Jay18</v>
      </c>
      <c r="E229" s="556">
        <v>-1</v>
      </c>
      <c r="F229" s="276">
        <v>6</v>
      </c>
      <c r="G229" s="276">
        <v>5</v>
      </c>
      <c r="H229" s="276">
        <v>4</v>
      </c>
      <c r="I229" s="276">
        <v>5</v>
      </c>
      <c r="J229" s="276">
        <v>4</v>
      </c>
      <c r="K229" s="276">
        <v>4</v>
      </c>
      <c r="L229" s="276">
        <v>3</v>
      </c>
      <c r="M229" s="276">
        <v>5</v>
      </c>
      <c r="N229" s="276">
        <v>6</v>
      </c>
      <c r="O229" s="556">
        <f t="shared" si="16"/>
        <v>42</v>
      </c>
      <c r="P229" s="162">
        <f t="shared" si="13"/>
        <v>42</v>
      </c>
      <c r="Q229" s="262"/>
      <c r="R229" s="70"/>
      <c r="S229" s="70"/>
      <c r="T229" s="70"/>
      <c r="U229" s="70"/>
      <c r="V229" s="71"/>
    </row>
    <row r="230" spans="1:22" ht="15" x14ac:dyDescent="0.25">
      <c r="A230" s="270" t="s">
        <v>38</v>
      </c>
      <c r="B230" s="216">
        <v>42233</v>
      </c>
      <c r="C230" s="556">
        <v>18</v>
      </c>
      <c r="D230" s="556" t="str">
        <f t="shared" si="14"/>
        <v>Trachsel, Brian18</v>
      </c>
      <c r="E230" s="556">
        <v>1</v>
      </c>
      <c r="F230" s="276">
        <v>6</v>
      </c>
      <c r="G230" s="276">
        <v>6</v>
      </c>
      <c r="H230" s="276">
        <v>7</v>
      </c>
      <c r="I230" s="276">
        <v>6</v>
      </c>
      <c r="J230" s="276">
        <v>5</v>
      </c>
      <c r="K230" s="276">
        <v>5</v>
      </c>
      <c r="L230" s="276">
        <v>5</v>
      </c>
      <c r="M230" s="276">
        <v>5</v>
      </c>
      <c r="N230" s="276">
        <v>8</v>
      </c>
      <c r="O230" s="556">
        <f t="shared" si="16"/>
        <v>53</v>
      </c>
      <c r="P230" s="162">
        <f t="shared" si="13"/>
        <v>52</v>
      </c>
      <c r="Q230" s="262"/>
      <c r="R230" s="70"/>
      <c r="S230" s="70"/>
      <c r="T230" s="70"/>
      <c r="U230" s="70"/>
      <c r="V230" s="71"/>
    </row>
    <row r="231" spans="1:22" ht="15" x14ac:dyDescent="0.25">
      <c r="A231" s="270" t="s">
        <v>49</v>
      </c>
      <c r="B231" s="216">
        <v>42233</v>
      </c>
      <c r="C231" s="556">
        <v>18</v>
      </c>
      <c r="D231" s="556" t="str">
        <f t="shared" si="14"/>
        <v>Mackson, John18</v>
      </c>
      <c r="E231" s="556">
        <v>1</v>
      </c>
      <c r="F231" s="276">
        <v>5</v>
      </c>
      <c r="G231" s="276">
        <v>4</v>
      </c>
      <c r="H231" s="276">
        <v>6</v>
      </c>
      <c r="I231" s="276">
        <v>4</v>
      </c>
      <c r="J231" s="276">
        <v>5</v>
      </c>
      <c r="K231" s="276">
        <v>4</v>
      </c>
      <c r="L231" s="276">
        <v>4</v>
      </c>
      <c r="M231" s="276">
        <v>10</v>
      </c>
      <c r="N231" s="276">
        <v>6</v>
      </c>
      <c r="O231" s="556">
        <f t="shared" si="16"/>
        <v>48</v>
      </c>
      <c r="P231" s="162">
        <f t="shared" si="13"/>
        <v>46</v>
      </c>
      <c r="Q231" s="262"/>
      <c r="R231" s="70"/>
      <c r="S231" s="70"/>
      <c r="T231" s="70"/>
      <c r="U231" s="70"/>
      <c r="V231" s="71"/>
    </row>
    <row r="232" spans="1:22" ht="15" x14ac:dyDescent="0.25">
      <c r="A232" s="270" t="s">
        <v>129</v>
      </c>
      <c r="B232" s="216">
        <v>42233</v>
      </c>
      <c r="C232" s="556">
        <v>18</v>
      </c>
      <c r="D232" s="556" t="str">
        <f t="shared" si="14"/>
        <v>Horst, Dale18</v>
      </c>
      <c r="E232" s="556">
        <v>1</v>
      </c>
      <c r="F232" s="276">
        <v>5</v>
      </c>
      <c r="G232" s="276">
        <v>5</v>
      </c>
      <c r="H232" s="276">
        <v>5</v>
      </c>
      <c r="I232" s="276">
        <v>4</v>
      </c>
      <c r="J232" s="276">
        <v>4</v>
      </c>
      <c r="K232" s="276">
        <v>5</v>
      </c>
      <c r="L232" s="276">
        <v>4</v>
      </c>
      <c r="M232" s="276">
        <v>6</v>
      </c>
      <c r="N232" s="276">
        <v>7</v>
      </c>
      <c r="O232" s="556">
        <f t="shared" si="16"/>
        <v>45</v>
      </c>
      <c r="P232" s="162">
        <f t="shared" si="13"/>
        <v>45</v>
      </c>
      <c r="Q232" s="262"/>
      <c r="R232" s="70"/>
      <c r="S232" s="70"/>
      <c r="T232" s="70"/>
      <c r="U232" s="70"/>
      <c r="V232" s="71"/>
    </row>
    <row r="233" spans="1:22" ht="15" x14ac:dyDescent="0.25">
      <c r="A233" s="270" t="s">
        <v>46</v>
      </c>
      <c r="B233" s="216">
        <v>42233</v>
      </c>
      <c r="C233" s="556">
        <v>18</v>
      </c>
      <c r="D233" s="556" t="str">
        <f t="shared" si="14"/>
        <v>Hoffman, Eric18</v>
      </c>
      <c r="E233" s="556">
        <v>1</v>
      </c>
      <c r="F233" s="276">
        <v>5</v>
      </c>
      <c r="G233" s="276">
        <v>4</v>
      </c>
      <c r="H233" s="276">
        <v>4</v>
      </c>
      <c r="I233" s="276">
        <v>5</v>
      </c>
      <c r="J233" s="276">
        <v>4</v>
      </c>
      <c r="K233" s="276">
        <v>6</v>
      </c>
      <c r="L233" s="276">
        <v>3</v>
      </c>
      <c r="M233" s="276">
        <v>4</v>
      </c>
      <c r="N233" s="276">
        <v>5</v>
      </c>
      <c r="O233" s="556">
        <f t="shared" si="16"/>
        <v>40</v>
      </c>
      <c r="P233" s="162">
        <f t="shared" si="13"/>
        <v>40</v>
      </c>
      <c r="Q233" s="262"/>
      <c r="R233" s="70"/>
      <c r="S233" s="70"/>
      <c r="T233" s="70"/>
      <c r="U233" s="70"/>
      <c r="V233" s="71"/>
    </row>
    <row r="234" spans="1:22" ht="15" x14ac:dyDescent="0.25">
      <c r="A234" s="270" t="s">
        <v>40</v>
      </c>
      <c r="B234" s="216">
        <v>42233</v>
      </c>
      <c r="C234" s="556">
        <v>18</v>
      </c>
      <c r="D234" s="556" t="str">
        <f t="shared" si="14"/>
        <v>Trachsel, Mike18</v>
      </c>
      <c r="E234" s="556">
        <v>2</v>
      </c>
      <c r="F234" s="276">
        <v>5</v>
      </c>
      <c r="G234" s="276">
        <v>3</v>
      </c>
      <c r="H234" s="276">
        <v>4</v>
      </c>
      <c r="I234" s="276">
        <v>7</v>
      </c>
      <c r="J234" s="276">
        <v>4</v>
      </c>
      <c r="K234" s="276">
        <v>6</v>
      </c>
      <c r="L234" s="276">
        <v>5</v>
      </c>
      <c r="M234" s="276">
        <v>4</v>
      </c>
      <c r="N234" s="276">
        <v>4</v>
      </c>
      <c r="O234" s="556">
        <f t="shared" si="16"/>
        <v>42</v>
      </c>
      <c r="P234" s="162">
        <f t="shared" si="13"/>
        <v>42</v>
      </c>
      <c r="Q234" s="262"/>
      <c r="R234" s="70"/>
      <c r="S234" s="70"/>
      <c r="T234" s="70"/>
      <c r="U234" s="70"/>
      <c r="V234" s="71"/>
    </row>
    <row r="235" spans="1:22" ht="15" x14ac:dyDescent="0.25">
      <c r="A235" s="270" t="s">
        <v>41</v>
      </c>
      <c r="B235" s="216">
        <v>42233</v>
      </c>
      <c r="C235" s="556">
        <v>18</v>
      </c>
      <c r="D235" s="556" t="str">
        <f t="shared" si="14"/>
        <v>Trachsel, Steve18</v>
      </c>
      <c r="E235" s="556">
        <v>2</v>
      </c>
      <c r="F235" s="276">
        <v>4</v>
      </c>
      <c r="G235" s="276">
        <v>5</v>
      </c>
      <c r="H235" s="276">
        <v>7</v>
      </c>
      <c r="I235" s="276">
        <v>4</v>
      </c>
      <c r="J235" s="276">
        <v>5</v>
      </c>
      <c r="K235" s="276">
        <v>4</v>
      </c>
      <c r="L235" s="276">
        <v>4</v>
      </c>
      <c r="M235" s="276">
        <v>7</v>
      </c>
      <c r="N235" s="276">
        <v>5</v>
      </c>
      <c r="O235" s="556">
        <f t="shared" si="16"/>
        <v>45</v>
      </c>
      <c r="P235" s="162">
        <f t="shared" si="13"/>
        <v>44</v>
      </c>
      <c r="Q235" s="262"/>
      <c r="R235" s="70"/>
      <c r="S235" s="70"/>
      <c r="T235" s="70"/>
      <c r="U235" s="70"/>
      <c r="V235" s="71"/>
    </row>
    <row r="236" spans="1:22" ht="15" x14ac:dyDescent="0.25">
      <c r="A236" s="270" t="s">
        <v>507</v>
      </c>
      <c r="B236" s="216">
        <v>42233</v>
      </c>
      <c r="C236" s="556">
        <v>18</v>
      </c>
      <c r="D236" s="556" t="str">
        <f t="shared" si="14"/>
        <v>Lotter, Shawn18</v>
      </c>
      <c r="E236" s="556">
        <v>2</v>
      </c>
      <c r="F236" s="276">
        <v>7</v>
      </c>
      <c r="G236" s="276">
        <v>8</v>
      </c>
      <c r="H236" s="276">
        <v>3</v>
      </c>
      <c r="I236" s="276">
        <v>6</v>
      </c>
      <c r="J236" s="276">
        <v>6</v>
      </c>
      <c r="K236" s="276">
        <v>5</v>
      </c>
      <c r="L236" s="276">
        <v>4</v>
      </c>
      <c r="M236" s="276">
        <v>7</v>
      </c>
      <c r="N236" s="276">
        <v>7</v>
      </c>
      <c r="O236" s="556">
        <f t="shared" si="16"/>
        <v>53</v>
      </c>
      <c r="P236" s="162">
        <f t="shared" si="13"/>
        <v>53</v>
      </c>
      <c r="Q236" s="262"/>
      <c r="R236" s="70"/>
      <c r="S236" s="70"/>
      <c r="T236" s="70"/>
      <c r="U236" s="70"/>
      <c r="V236" s="71"/>
    </row>
    <row r="237" spans="1:22" ht="15" x14ac:dyDescent="0.25">
      <c r="A237" s="270" t="s">
        <v>34</v>
      </c>
      <c r="B237" s="216">
        <v>42233</v>
      </c>
      <c r="C237" s="556">
        <v>18</v>
      </c>
      <c r="D237" s="556" t="str">
        <f t="shared" si="14"/>
        <v>Lewandowski, Mike18</v>
      </c>
      <c r="E237" s="556">
        <v>3</v>
      </c>
      <c r="F237" s="276">
        <v>6</v>
      </c>
      <c r="G237" s="276">
        <v>5</v>
      </c>
      <c r="H237" s="276">
        <v>5</v>
      </c>
      <c r="I237" s="276">
        <v>6</v>
      </c>
      <c r="J237" s="276">
        <v>5</v>
      </c>
      <c r="K237" s="276">
        <v>5</v>
      </c>
      <c r="L237" s="276">
        <v>6</v>
      </c>
      <c r="M237" s="276">
        <v>6</v>
      </c>
      <c r="N237" s="276">
        <v>6</v>
      </c>
      <c r="O237" s="556">
        <f t="shared" si="16"/>
        <v>50</v>
      </c>
      <c r="P237" s="162">
        <f t="shared" si="13"/>
        <v>50</v>
      </c>
      <c r="Q237" s="262"/>
      <c r="R237" s="70"/>
      <c r="S237" s="70"/>
      <c r="T237" s="70"/>
      <c r="U237" s="70"/>
      <c r="V237" s="71"/>
    </row>
    <row r="238" spans="1:22" ht="15" x14ac:dyDescent="0.25">
      <c r="A238" s="270" t="s">
        <v>29</v>
      </c>
      <c r="B238" s="216">
        <v>42233</v>
      </c>
      <c r="C238" s="556">
        <v>18</v>
      </c>
      <c r="D238" s="556" t="str">
        <f t="shared" si="14"/>
        <v>Burke, David18</v>
      </c>
      <c r="E238" s="556">
        <v>3</v>
      </c>
      <c r="F238" s="276">
        <v>6</v>
      </c>
      <c r="G238" s="276">
        <v>5</v>
      </c>
      <c r="H238" s="276">
        <v>4</v>
      </c>
      <c r="I238" s="276">
        <v>6</v>
      </c>
      <c r="J238" s="276">
        <v>9</v>
      </c>
      <c r="K238" s="276">
        <v>5</v>
      </c>
      <c r="L238" s="276">
        <v>5</v>
      </c>
      <c r="M238" s="276">
        <v>5</v>
      </c>
      <c r="N238" s="276">
        <v>6</v>
      </c>
      <c r="O238" s="556">
        <f t="shared" si="16"/>
        <v>51</v>
      </c>
      <c r="P238" s="162">
        <f t="shared" si="13"/>
        <v>50</v>
      </c>
      <c r="Q238" s="262"/>
      <c r="R238" s="70"/>
      <c r="S238" s="70"/>
      <c r="T238" s="70"/>
      <c r="U238" s="70"/>
      <c r="V238" s="71"/>
    </row>
    <row r="239" spans="1:22" ht="15" x14ac:dyDescent="0.25">
      <c r="A239" s="270" t="s">
        <v>131</v>
      </c>
      <c r="B239" s="216">
        <v>42233</v>
      </c>
      <c r="C239" s="556">
        <v>18</v>
      </c>
      <c r="D239" s="556" t="str">
        <f t="shared" si="14"/>
        <v>O'Hare, Nathan18</v>
      </c>
      <c r="E239" s="556">
        <v>3</v>
      </c>
      <c r="F239" s="276">
        <v>5</v>
      </c>
      <c r="G239" s="276">
        <v>3</v>
      </c>
      <c r="H239" s="276">
        <v>3</v>
      </c>
      <c r="I239" s="276">
        <v>5</v>
      </c>
      <c r="J239" s="276">
        <v>5</v>
      </c>
      <c r="K239" s="276">
        <v>6</v>
      </c>
      <c r="L239" s="276">
        <v>4</v>
      </c>
      <c r="M239" s="276">
        <v>10</v>
      </c>
      <c r="N239" s="276">
        <v>7</v>
      </c>
      <c r="O239" s="556">
        <f t="shared" si="16"/>
        <v>48</v>
      </c>
      <c r="P239" s="162">
        <f t="shared" si="13"/>
        <v>46</v>
      </c>
      <c r="Q239" s="262"/>
      <c r="R239" s="70"/>
      <c r="S239" s="70"/>
      <c r="T239" s="70"/>
      <c r="U239" s="70"/>
      <c r="V239" s="71"/>
    </row>
    <row r="240" spans="1:22" ht="15" x14ac:dyDescent="0.25">
      <c r="A240" s="270"/>
      <c r="B240" s="216"/>
      <c r="C240" s="556"/>
      <c r="D240" s="556" t="str">
        <f t="shared" si="14"/>
        <v/>
      </c>
      <c r="E240" s="556"/>
      <c r="F240" s="276"/>
      <c r="G240" s="276"/>
      <c r="H240" s="276"/>
      <c r="I240" s="276"/>
      <c r="J240" s="276"/>
      <c r="K240" s="276"/>
      <c r="L240" s="276"/>
      <c r="M240" s="276"/>
      <c r="N240" s="276"/>
      <c r="O240" s="556">
        <f t="shared" si="16"/>
        <v>0</v>
      </c>
      <c r="P240" s="162">
        <f t="shared" si="13"/>
        <v>0</v>
      </c>
      <c r="Q240" s="262"/>
      <c r="R240" s="70"/>
      <c r="S240" s="70"/>
      <c r="T240" s="70"/>
      <c r="U240" s="70"/>
      <c r="V240" s="71"/>
    </row>
    <row r="241" spans="1:22" ht="15" x14ac:dyDescent="0.25">
      <c r="A241" s="270"/>
      <c r="B241" s="216"/>
      <c r="C241" s="556"/>
      <c r="D241" s="556" t="str">
        <f t="shared" si="14"/>
        <v/>
      </c>
      <c r="E241" s="556"/>
      <c r="F241" s="276"/>
      <c r="G241" s="276"/>
      <c r="H241" s="276"/>
      <c r="I241" s="276"/>
      <c r="J241" s="276"/>
      <c r="K241" s="276"/>
      <c r="L241" s="276"/>
      <c r="M241" s="276"/>
      <c r="N241" s="276"/>
      <c r="O241" s="556">
        <f t="shared" si="16"/>
        <v>0</v>
      </c>
      <c r="P241" s="162">
        <f t="shared" si="13"/>
        <v>0</v>
      </c>
      <c r="Q241" s="262"/>
      <c r="R241" s="70"/>
      <c r="S241" s="70"/>
      <c r="T241" s="70"/>
      <c r="U241" s="70"/>
      <c r="V241" s="71"/>
    </row>
    <row r="242" spans="1:22" ht="15" x14ac:dyDescent="0.25">
      <c r="A242" s="270"/>
      <c r="B242" s="216"/>
      <c r="C242" s="556"/>
      <c r="D242" s="556" t="str">
        <f t="shared" si="14"/>
        <v/>
      </c>
      <c r="E242" s="556"/>
      <c r="F242" s="276"/>
      <c r="G242" s="276"/>
      <c r="H242" s="276"/>
      <c r="I242" s="276"/>
      <c r="J242" s="276"/>
      <c r="K242" s="276"/>
      <c r="L242" s="276"/>
      <c r="M242" s="276"/>
      <c r="N242" s="276"/>
      <c r="O242" s="556">
        <f t="shared" si="16"/>
        <v>0</v>
      </c>
      <c r="P242" s="162">
        <f t="shared" si="13"/>
        <v>0</v>
      </c>
      <c r="Q242" s="262"/>
      <c r="R242" s="70"/>
      <c r="S242" s="70"/>
      <c r="T242" s="70"/>
      <c r="U242" s="70"/>
      <c r="V242" s="71"/>
    </row>
    <row r="243" spans="1:22" ht="15.75" thickBot="1" x14ac:dyDescent="0.3">
      <c r="A243" s="273"/>
      <c r="B243" s="217"/>
      <c r="C243" s="554"/>
      <c r="D243" s="556" t="str">
        <f t="shared" si="14"/>
        <v/>
      </c>
      <c r="E243" s="556"/>
      <c r="F243" s="276"/>
      <c r="G243" s="276"/>
      <c r="H243" s="276"/>
      <c r="I243" s="276"/>
      <c r="J243" s="276"/>
      <c r="K243" s="276"/>
      <c r="L243" s="276"/>
      <c r="M243" s="276"/>
      <c r="N243" s="276"/>
      <c r="O243" s="556">
        <f t="shared" si="16"/>
        <v>0</v>
      </c>
      <c r="P243" s="162">
        <f t="shared" si="13"/>
        <v>0</v>
      </c>
      <c r="Q243" s="160"/>
      <c r="R243" s="160"/>
      <c r="S243" s="160"/>
      <c r="T243" s="160"/>
      <c r="U243" s="160"/>
      <c r="V243" s="161"/>
    </row>
    <row r="244" spans="1:22" x14ac:dyDescent="0.2">
      <c r="A244" s="153" t="s">
        <v>6</v>
      </c>
      <c r="B244" s="151" t="s">
        <v>4</v>
      </c>
      <c r="C244" s="69" t="s">
        <v>4</v>
      </c>
      <c r="D244" s="152"/>
      <c r="E244" s="15" t="s">
        <v>4</v>
      </c>
      <c r="F244" s="214">
        <f t="shared" ref="F244:P244" si="17">AVERAGE(F2:F243)</f>
        <v>5.3949579831932777</v>
      </c>
      <c r="G244" s="215">
        <f t="shared" si="17"/>
        <v>5.0504201680672267</v>
      </c>
      <c r="H244" s="215">
        <f t="shared" si="17"/>
        <v>4.4117647058823533</v>
      </c>
      <c r="I244" s="215">
        <f t="shared" si="17"/>
        <v>5.7563025210084033</v>
      </c>
      <c r="J244" s="215">
        <f t="shared" si="17"/>
        <v>5.0042016806722689</v>
      </c>
      <c r="K244" s="215">
        <f t="shared" si="17"/>
        <v>5.2352941176470589</v>
      </c>
      <c r="L244" s="215">
        <f t="shared" si="17"/>
        <v>4.2436974789915967</v>
      </c>
      <c r="M244" s="215">
        <f t="shared" si="17"/>
        <v>5.5588235294117645</v>
      </c>
      <c r="N244" s="154">
        <f t="shared" si="17"/>
        <v>6.2226890756302522</v>
      </c>
      <c r="O244" s="191">
        <f>SUM(F244:N244)</f>
        <v>46.878151260504204</v>
      </c>
      <c r="P244" s="154">
        <f t="shared" si="17"/>
        <v>45.847107438016529</v>
      </c>
      <c r="Q244" s="155"/>
      <c r="R244" s="156"/>
      <c r="S244" s="156"/>
      <c r="T244" s="156"/>
      <c r="U244" s="156"/>
      <c r="V244" s="157"/>
    </row>
    <row r="245" spans="1:22" x14ac:dyDescent="0.2">
      <c r="A245" s="16" t="s">
        <v>44</v>
      </c>
      <c r="B245" s="47" t="s">
        <v>4</v>
      </c>
      <c r="C245" s="17" t="s">
        <v>4</v>
      </c>
      <c r="D245" s="30"/>
      <c r="E245" s="14" t="s">
        <v>4</v>
      </c>
      <c r="F245" s="18">
        <f>F244-F248</f>
        <v>1.3949579831932777</v>
      </c>
      <c r="G245" s="19">
        <f t="shared" ref="G245:O245" si="18">G244-G248</f>
        <v>1.0504201680672267</v>
      </c>
      <c r="H245" s="19">
        <f t="shared" si="18"/>
        <v>1.4117647058823533</v>
      </c>
      <c r="I245" s="19">
        <f t="shared" si="18"/>
        <v>1.7563025210084033</v>
      </c>
      <c r="J245" s="19">
        <f t="shared" si="18"/>
        <v>1.0042016806722689</v>
      </c>
      <c r="K245" s="19">
        <f t="shared" si="18"/>
        <v>1.2352941176470589</v>
      </c>
      <c r="L245" s="19">
        <f t="shared" si="18"/>
        <v>1.2436974789915967</v>
      </c>
      <c r="M245" s="19">
        <f t="shared" si="18"/>
        <v>1.5588235294117645</v>
      </c>
      <c r="N245" s="20">
        <f t="shared" si="18"/>
        <v>1.2226890756302522</v>
      </c>
      <c r="O245" s="192">
        <f t="shared" si="18"/>
        <v>11.878151260504204</v>
      </c>
      <c r="P245" s="20" t="s">
        <v>4</v>
      </c>
      <c r="Q245" s="108"/>
      <c r="R245" s="109"/>
      <c r="S245" s="109"/>
      <c r="T245" s="109"/>
      <c r="U245" s="109"/>
      <c r="V245" s="110"/>
    </row>
    <row r="246" spans="1:22" x14ac:dyDescent="0.2">
      <c r="A246" s="16" t="s">
        <v>45</v>
      </c>
      <c r="B246" s="47" t="s">
        <v>4</v>
      </c>
      <c r="C246" s="17" t="s">
        <v>4</v>
      </c>
      <c r="D246" s="30"/>
      <c r="E246" s="14" t="s">
        <v>4</v>
      </c>
      <c r="F246" s="21">
        <f t="shared" ref="F246:N246" si="19">RANK(F245,$F$245:$N$245)</f>
        <v>4</v>
      </c>
      <c r="G246" s="22">
        <f t="shared" si="19"/>
        <v>8</v>
      </c>
      <c r="H246" s="22">
        <f t="shared" si="19"/>
        <v>3</v>
      </c>
      <c r="I246" s="22">
        <f t="shared" si="19"/>
        <v>1</v>
      </c>
      <c r="J246" s="22">
        <f t="shared" si="19"/>
        <v>9</v>
      </c>
      <c r="K246" s="22">
        <f t="shared" si="19"/>
        <v>6</v>
      </c>
      <c r="L246" s="22">
        <f t="shared" si="19"/>
        <v>5</v>
      </c>
      <c r="M246" s="22">
        <f t="shared" si="19"/>
        <v>2</v>
      </c>
      <c r="N246" s="23">
        <f t="shared" si="19"/>
        <v>7</v>
      </c>
      <c r="O246" s="192"/>
      <c r="P246" s="20"/>
      <c r="Q246" s="108"/>
      <c r="R246" s="109"/>
      <c r="S246" s="109"/>
      <c r="T246" s="109"/>
      <c r="U246" s="109"/>
      <c r="V246" s="110"/>
    </row>
    <row r="247" spans="1:22" x14ac:dyDescent="0.2">
      <c r="A247" s="16" t="s">
        <v>5</v>
      </c>
      <c r="B247" s="47" t="s">
        <v>4</v>
      </c>
      <c r="C247" s="17" t="s">
        <v>4</v>
      </c>
      <c r="D247" s="30"/>
      <c r="E247" s="14" t="s">
        <v>4</v>
      </c>
      <c r="F247" s="21">
        <v>340</v>
      </c>
      <c r="G247" s="22">
        <v>275</v>
      </c>
      <c r="H247" s="22">
        <v>175</v>
      </c>
      <c r="I247" s="22">
        <v>375</v>
      </c>
      <c r="J247" s="22">
        <v>255</v>
      </c>
      <c r="K247" s="22">
        <v>325</v>
      </c>
      <c r="L247" s="22">
        <v>165</v>
      </c>
      <c r="M247" s="22">
        <v>365</v>
      </c>
      <c r="N247" s="23">
        <v>465</v>
      </c>
      <c r="O247" s="193">
        <f>SUM(F247:N247)</f>
        <v>2740</v>
      </c>
      <c r="P247" s="557" t="s">
        <v>4</v>
      </c>
      <c r="Q247" s="108"/>
      <c r="R247" s="109"/>
      <c r="S247" s="109"/>
      <c r="T247" s="109"/>
      <c r="U247" s="109"/>
      <c r="V247" s="110"/>
    </row>
    <row r="248" spans="1:22" ht="15" thickBot="1" x14ac:dyDescent="0.25">
      <c r="A248" s="24" t="s">
        <v>3</v>
      </c>
      <c r="B248" s="48" t="s">
        <v>4</v>
      </c>
      <c r="C248" s="25" t="s">
        <v>4</v>
      </c>
      <c r="D248" s="31"/>
      <c r="E248" s="9" t="s">
        <v>4</v>
      </c>
      <c r="F248" s="27">
        <v>4</v>
      </c>
      <c r="G248" s="26">
        <v>4</v>
      </c>
      <c r="H248" s="26">
        <v>3</v>
      </c>
      <c r="I248" s="26">
        <v>4</v>
      </c>
      <c r="J248" s="26">
        <v>4</v>
      </c>
      <c r="K248" s="26">
        <v>4</v>
      </c>
      <c r="L248" s="26">
        <v>3</v>
      </c>
      <c r="M248" s="26">
        <v>4</v>
      </c>
      <c r="N248" s="28">
        <v>5</v>
      </c>
      <c r="O248" s="25">
        <f>SUM(F248:N248)</f>
        <v>35</v>
      </c>
      <c r="P248" s="555" t="s">
        <v>4</v>
      </c>
      <c r="Q248" s="111"/>
      <c r="R248" s="112"/>
      <c r="S248" s="112"/>
      <c r="T248" s="112"/>
      <c r="U248" s="112"/>
      <c r="V248" s="113"/>
    </row>
    <row r="250" spans="1:22" x14ac:dyDescent="0.2">
      <c r="A250" s="1034"/>
      <c r="B250" s="1034"/>
      <c r="Q250" s="1034" t="s">
        <v>133</v>
      </c>
      <c r="R250" s="1034"/>
    </row>
    <row r="251" spans="1:22" ht="15" thickBot="1" x14ac:dyDescent="0.25">
      <c r="A251" s="558"/>
      <c r="Q251" s="558" t="s">
        <v>17</v>
      </c>
      <c r="R251" s="558">
        <v>2014</v>
      </c>
      <c r="S251" s="558">
        <v>2013</v>
      </c>
      <c r="T251" s="558">
        <v>2012</v>
      </c>
      <c r="U251" s="558">
        <v>2011</v>
      </c>
      <c r="V251" s="558">
        <v>2010</v>
      </c>
    </row>
    <row r="252" spans="1:22" ht="15" thickBot="1" x14ac:dyDescent="0.25">
      <c r="A252" s="558"/>
      <c r="B252" s="265"/>
      <c r="D252" s="185"/>
      <c r="E252" s="194"/>
      <c r="F252" s="195" t="s">
        <v>7</v>
      </c>
      <c r="G252" s="196" t="s">
        <v>8</v>
      </c>
      <c r="H252" s="196" t="s">
        <v>9</v>
      </c>
      <c r="I252" s="196" t="s">
        <v>10</v>
      </c>
      <c r="J252" s="196" t="s">
        <v>11</v>
      </c>
      <c r="K252" s="196" t="s">
        <v>12</v>
      </c>
      <c r="L252" s="196" t="s">
        <v>13</v>
      </c>
      <c r="M252" s="196" t="s">
        <v>14</v>
      </c>
      <c r="N252" s="197" t="s">
        <v>15</v>
      </c>
      <c r="O252" s="186" t="s">
        <v>16</v>
      </c>
      <c r="Q252" s="558">
        <v>1</v>
      </c>
      <c r="R252" s="265">
        <f t="shared" ref="R252:R269" si="20">SUMIF($C:$C,"=" &amp; Q252,$O:$O) / COUNTIF($C:$C,"=" &amp; Q252)</f>
        <v>49.18181818181818</v>
      </c>
      <c r="S252" s="265">
        <f ca="1">SUMIF(INDIRECT("'RawData(" &amp; S$251 &amp; ")'!$C:$C"),"=" &amp; $Q252,INDIRECT("'RawData(" &amp; S$251 &amp; ")'!$O:$O")) / COUNTIF(INDIRECT("'RawData(" &amp; S$251 &amp; ")'!$C:$C"),"=" &amp; $Q252)</f>
        <v>47.46153846153846</v>
      </c>
      <c r="T252" s="265">
        <f ca="1">SUMIF(INDIRECT("'RawData(" &amp; T$251 &amp; ")'!$C:$C"),"=" &amp; $Q252,INDIRECT("'RawData(" &amp; T$251 &amp; ")'!$O:$O")) / COUNTIF(INDIRECT("'RawData(" &amp; T$251 &amp; ")'!$C:$C"),"=" &amp; $Q252)</f>
        <v>46.888888888888886</v>
      </c>
      <c r="U252" s="265">
        <f ca="1">SUMIF(INDIRECT("'RawData(" &amp; U$251 &amp; ")'!$C:$C"),"=" &amp; $Q252,INDIRECT("'RawData(" &amp; U$251 &amp; ")'!$O:$O")) / COUNTIF(INDIRECT("'RawData(" &amp; U$251 &amp; ")'!$C:$C"),"=" &amp; $Q252)</f>
        <v>49.363636363636367</v>
      </c>
      <c r="V252" s="265">
        <f ca="1">SUMIF(INDIRECT("'RawData(" &amp; V$251 &amp; ")'!$C:$C"),"=" &amp; $Q252,INDIRECT("'RawData(" &amp; V$251 &amp; ")'!$O:$O")) / COUNTIF(INDIRECT("'RawData(" &amp; V$251 &amp; ")'!$C:$C"),"=" &amp; $Q252)</f>
        <v>48.733333333333334</v>
      </c>
    </row>
    <row r="253" spans="1:22" x14ac:dyDescent="0.2">
      <c r="A253" s="558"/>
      <c r="B253" s="265"/>
      <c r="D253" s="1037" t="s">
        <v>6</v>
      </c>
      <c r="E253" s="1038"/>
      <c r="F253" s="263">
        <f>F244</f>
        <v>5.3949579831932777</v>
      </c>
      <c r="G253" s="263">
        <f t="shared" ref="G253:N254" si="21">G244</f>
        <v>5.0504201680672267</v>
      </c>
      <c r="H253" s="263">
        <f t="shared" si="21"/>
        <v>4.4117647058823533</v>
      </c>
      <c r="I253" s="263">
        <f t="shared" si="21"/>
        <v>5.7563025210084033</v>
      </c>
      <c r="J253" s="263">
        <f t="shared" si="21"/>
        <v>5.0042016806722689</v>
      </c>
      <c r="K253" s="263">
        <f t="shared" si="21"/>
        <v>5.2352941176470589</v>
      </c>
      <c r="L253" s="263">
        <f t="shared" si="21"/>
        <v>4.2436974789915967</v>
      </c>
      <c r="M253" s="263">
        <f t="shared" si="21"/>
        <v>5.5588235294117645</v>
      </c>
      <c r="N253" s="263">
        <f t="shared" si="21"/>
        <v>6.2226890756302522</v>
      </c>
      <c r="O253" s="198">
        <f>O244</f>
        <v>46.878151260504204</v>
      </c>
      <c r="Q253" s="558">
        <v>2</v>
      </c>
      <c r="R253" s="265">
        <f t="shared" si="20"/>
        <v>48.3125</v>
      </c>
      <c r="S253" s="265">
        <f t="shared" ref="S253:V269" ca="1" si="22">SUMIF(INDIRECT("'RawData(" &amp; S$251 &amp; ")'!$C:$C"),"=" &amp; $Q253,INDIRECT("'RawData(" &amp; S$251 &amp; ")'!$O:$O")) / COUNTIF(INDIRECT("'RawData(" &amp; S$251 &amp; ")'!$C:$C"),"=" &amp; $Q253)</f>
        <v>47.714285714285715</v>
      </c>
      <c r="T253" s="265">
        <f t="shared" ca="1" si="22"/>
        <v>46</v>
      </c>
      <c r="U253" s="265">
        <f t="shared" ca="1" si="22"/>
        <v>46.833333333333336</v>
      </c>
      <c r="V253" s="265">
        <f t="shared" ca="1" si="22"/>
        <v>49.06666666666667</v>
      </c>
    </row>
    <row r="254" spans="1:22" x14ac:dyDescent="0.2">
      <c r="A254" s="558"/>
      <c r="B254" s="265"/>
      <c r="D254" s="1039" t="s">
        <v>44</v>
      </c>
      <c r="E254" s="1040"/>
      <c r="F254" s="264">
        <f>F245</f>
        <v>1.3949579831932777</v>
      </c>
      <c r="G254" s="264">
        <f t="shared" si="21"/>
        <v>1.0504201680672267</v>
      </c>
      <c r="H254" s="264">
        <f t="shared" si="21"/>
        <v>1.4117647058823533</v>
      </c>
      <c r="I254" s="264">
        <f t="shared" si="21"/>
        <v>1.7563025210084033</v>
      </c>
      <c r="J254" s="264">
        <f t="shared" si="21"/>
        <v>1.0042016806722689</v>
      </c>
      <c r="K254" s="264">
        <f t="shared" si="21"/>
        <v>1.2352941176470589</v>
      </c>
      <c r="L254" s="264">
        <f t="shared" si="21"/>
        <v>1.2436974789915967</v>
      </c>
      <c r="M254" s="264">
        <f t="shared" si="21"/>
        <v>1.5588235294117645</v>
      </c>
      <c r="N254" s="264">
        <f t="shared" si="21"/>
        <v>1.2226890756302522</v>
      </c>
      <c r="O254" s="202">
        <f>O245</f>
        <v>11.878151260504204</v>
      </c>
      <c r="Q254" s="558">
        <v>3</v>
      </c>
      <c r="R254" s="265">
        <f t="shared" si="20"/>
        <v>47.357142857142854</v>
      </c>
      <c r="S254" s="265">
        <f t="shared" ca="1" si="22"/>
        <v>47.571428571428569</v>
      </c>
      <c r="T254" s="265">
        <f t="shared" ca="1" si="22"/>
        <v>45.714285714285715</v>
      </c>
      <c r="U254" s="265">
        <f t="shared" ca="1" si="22"/>
        <v>49</v>
      </c>
      <c r="V254" s="265">
        <f t="shared" ca="1" si="22"/>
        <v>49.352941176470587</v>
      </c>
    </row>
    <row r="255" spans="1:22" x14ac:dyDescent="0.2">
      <c r="A255" s="558"/>
      <c r="B255" s="265"/>
      <c r="D255" s="1039" t="s">
        <v>45</v>
      </c>
      <c r="E255" s="1040"/>
      <c r="F255" s="199">
        <f t="shared" ref="F255:N255" si="23">RANK(F254,$F$254:$N$254)</f>
        <v>4</v>
      </c>
      <c r="G255" s="199">
        <f t="shared" si="23"/>
        <v>8</v>
      </c>
      <c r="H255" s="199">
        <f t="shared" si="23"/>
        <v>3</v>
      </c>
      <c r="I255" s="199">
        <f t="shared" si="23"/>
        <v>1</v>
      </c>
      <c r="J255" s="199">
        <f t="shared" si="23"/>
        <v>9</v>
      </c>
      <c r="K255" s="199">
        <f t="shared" si="23"/>
        <v>6</v>
      </c>
      <c r="L255" s="199">
        <f t="shared" si="23"/>
        <v>5</v>
      </c>
      <c r="M255" s="199">
        <f t="shared" si="23"/>
        <v>2</v>
      </c>
      <c r="N255" s="199">
        <f t="shared" si="23"/>
        <v>7</v>
      </c>
      <c r="O255" s="203"/>
      <c r="Q255" s="558">
        <v>4</v>
      </c>
      <c r="R255" s="265">
        <f t="shared" si="20"/>
        <v>47.333333333333336</v>
      </c>
      <c r="S255" s="265">
        <f t="shared" ca="1" si="22"/>
        <v>47</v>
      </c>
      <c r="T255" s="265">
        <f t="shared" ca="1" si="22"/>
        <v>47.444444444444443</v>
      </c>
      <c r="U255" s="265">
        <f t="shared" ca="1" si="22"/>
        <v>46.75</v>
      </c>
      <c r="V255" s="265">
        <f t="shared" ca="1" si="22"/>
        <v>48.714285714285715</v>
      </c>
    </row>
    <row r="256" spans="1:22" x14ac:dyDescent="0.2">
      <c r="A256" s="558"/>
      <c r="B256" s="265"/>
      <c r="D256" s="1039" t="s">
        <v>5</v>
      </c>
      <c r="E256" s="1040"/>
      <c r="F256" s="199">
        <v>340</v>
      </c>
      <c r="G256" s="200">
        <v>275</v>
      </c>
      <c r="H256" s="200">
        <v>175</v>
      </c>
      <c r="I256" s="200">
        <v>375</v>
      </c>
      <c r="J256" s="200">
        <v>255</v>
      </c>
      <c r="K256" s="200">
        <v>325</v>
      </c>
      <c r="L256" s="200">
        <v>165</v>
      </c>
      <c r="M256" s="200">
        <v>365</v>
      </c>
      <c r="N256" s="201">
        <v>465</v>
      </c>
      <c r="O256" s="203">
        <v>2740</v>
      </c>
      <c r="Q256" s="558">
        <v>5</v>
      </c>
      <c r="R256" s="265">
        <f t="shared" si="20"/>
        <v>48.916666666666664</v>
      </c>
      <c r="S256" s="265">
        <f t="shared" ca="1" si="22"/>
        <v>45.714285714285715</v>
      </c>
      <c r="T256" s="265">
        <f t="shared" ca="1" si="22"/>
        <v>46.916666666666664</v>
      </c>
      <c r="U256" s="265">
        <f t="shared" ca="1" si="22"/>
        <v>45.666666666666664</v>
      </c>
      <c r="V256" s="265">
        <f t="shared" ca="1" si="22"/>
        <v>46.53846153846154</v>
      </c>
    </row>
    <row r="257" spans="1:22" ht="15" thickBot="1" x14ac:dyDescent="0.25">
      <c r="A257" s="558"/>
      <c r="B257" s="265"/>
      <c r="D257" s="1035" t="s">
        <v>3</v>
      </c>
      <c r="E257" s="1036"/>
      <c r="F257" s="204">
        <v>4</v>
      </c>
      <c r="G257" s="187">
        <v>4</v>
      </c>
      <c r="H257" s="187">
        <v>3</v>
      </c>
      <c r="I257" s="187">
        <v>4</v>
      </c>
      <c r="J257" s="187">
        <v>4</v>
      </c>
      <c r="K257" s="187">
        <v>4</v>
      </c>
      <c r="L257" s="187">
        <v>3</v>
      </c>
      <c r="M257" s="187">
        <v>4</v>
      </c>
      <c r="N257" s="188">
        <v>5</v>
      </c>
      <c r="O257" s="205">
        <v>35</v>
      </c>
      <c r="Q257" s="558">
        <v>6</v>
      </c>
      <c r="R257" s="265">
        <f t="shared" si="20"/>
        <v>48.153846153846153</v>
      </c>
      <c r="S257" s="265">
        <f t="shared" ca="1" si="22"/>
        <v>47.5</v>
      </c>
      <c r="T257" s="265">
        <f t="shared" ca="1" si="22"/>
        <v>50.25</v>
      </c>
      <c r="U257" s="265">
        <f t="shared" ca="1" si="22"/>
        <v>47.363636363636367</v>
      </c>
      <c r="V257" s="265">
        <f t="shared" ca="1" si="22"/>
        <v>47.625</v>
      </c>
    </row>
    <row r="258" spans="1:22" x14ac:dyDescent="0.2">
      <c r="A258" s="558"/>
      <c r="B258" s="265"/>
      <c r="D258" s="185"/>
      <c r="E258" s="194"/>
      <c r="F258" s="194"/>
      <c r="G258" s="206"/>
      <c r="H258" s="206"/>
      <c r="I258" s="206"/>
      <c r="J258" s="206"/>
      <c r="K258" s="206"/>
      <c r="L258" s="206"/>
      <c r="M258" s="206"/>
      <c r="N258" s="206"/>
      <c r="O258" s="194"/>
      <c r="Q258" s="558">
        <v>7</v>
      </c>
      <c r="R258" s="265">
        <f t="shared" si="20"/>
        <v>45</v>
      </c>
      <c r="S258" s="265">
        <f t="shared" ca="1" si="22"/>
        <v>47.428571428571431</v>
      </c>
      <c r="T258" s="265">
        <f t="shared" ca="1" si="22"/>
        <v>48.666666666666664</v>
      </c>
      <c r="U258" s="265">
        <f t="shared" ca="1" si="22"/>
        <v>47.916666666666664</v>
      </c>
      <c r="V258" s="265">
        <f t="shared" ca="1" si="22"/>
        <v>48.625</v>
      </c>
    </row>
    <row r="259" spans="1:22" x14ac:dyDescent="0.2">
      <c r="A259" s="558"/>
      <c r="B259" s="265"/>
      <c r="D259" s="185"/>
      <c r="E259" s="194"/>
      <c r="F259" s="194"/>
      <c r="G259" s="194"/>
      <c r="H259" s="194"/>
      <c r="I259" s="194"/>
      <c r="J259" s="194"/>
      <c r="K259" s="194"/>
      <c r="L259" s="194"/>
      <c r="M259" s="194"/>
      <c r="N259" s="194"/>
      <c r="O259" s="194"/>
      <c r="Q259" s="558">
        <v>8</v>
      </c>
      <c r="R259" s="265">
        <f t="shared" si="20"/>
        <v>46.416666666666664</v>
      </c>
      <c r="S259" s="265">
        <f t="shared" ca="1" si="22"/>
        <v>46.444444444444443</v>
      </c>
      <c r="T259" s="265">
        <f t="shared" ca="1" si="22"/>
        <v>46.444444444444443</v>
      </c>
      <c r="U259" s="265">
        <f t="shared" ca="1" si="22"/>
        <v>49.666666666666664</v>
      </c>
      <c r="V259" s="265">
        <f t="shared" ca="1" si="22"/>
        <v>47.235294117647058</v>
      </c>
    </row>
    <row r="260" spans="1:22" x14ac:dyDescent="0.2">
      <c r="A260" s="558"/>
      <c r="B260" s="265"/>
      <c r="D260" s="185"/>
      <c r="E260" s="194"/>
      <c r="F260" s="194"/>
      <c r="G260" s="194"/>
      <c r="H260" s="194"/>
      <c r="I260" s="194"/>
      <c r="J260" s="194"/>
      <c r="K260" s="194"/>
      <c r="L260" s="194"/>
      <c r="M260" s="194"/>
      <c r="N260" s="194"/>
      <c r="O260" s="194"/>
      <c r="Q260" s="558">
        <v>9</v>
      </c>
      <c r="R260" s="265">
        <f t="shared" si="20"/>
        <v>46.5</v>
      </c>
      <c r="S260" s="265">
        <f t="shared" ca="1" si="22"/>
        <v>46.769230769230766</v>
      </c>
      <c r="T260" s="265">
        <f t="shared" ca="1" si="22"/>
        <v>45.555555555555557</v>
      </c>
      <c r="U260" s="265">
        <f t="shared" ca="1" si="22"/>
        <v>48.1</v>
      </c>
      <c r="V260" s="265">
        <f t="shared" ca="1" si="22"/>
        <v>47.647058823529413</v>
      </c>
    </row>
    <row r="261" spans="1:22" x14ac:dyDescent="0.2">
      <c r="A261" s="558"/>
      <c r="B261" s="265"/>
      <c r="D261" s="185"/>
      <c r="E261" s="194"/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Q261" s="558">
        <v>10</v>
      </c>
      <c r="R261" s="265">
        <f t="shared" si="20"/>
        <v>45.583333333333336</v>
      </c>
      <c r="S261" s="265">
        <f t="shared" ca="1" si="22"/>
        <v>44.384615384615387</v>
      </c>
      <c r="T261" s="265">
        <f t="shared" ca="1" si="22"/>
        <v>47.6</v>
      </c>
      <c r="U261" s="265">
        <f t="shared" ca="1" si="22"/>
        <v>46.6</v>
      </c>
      <c r="V261" s="265">
        <f t="shared" ca="1" si="22"/>
        <v>46.733333333333334</v>
      </c>
    </row>
    <row r="262" spans="1:22" x14ac:dyDescent="0.2">
      <c r="A262" s="558"/>
      <c r="B262" s="265"/>
      <c r="D262" s="185"/>
      <c r="E262" s="194"/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Q262" s="558">
        <v>11</v>
      </c>
      <c r="R262" s="265">
        <f t="shared" si="20"/>
        <v>46.785714285714285</v>
      </c>
      <c r="S262" s="265">
        <f t="shared" ca="1" si="22"/>
        <v>47.363636363636367</v>
      </c>
      <c r="T262" s="265">
        <f t="shared" ca="1" si="22"/>
        <v>44.75</v>
      </c>
      <c r="U262" s="265">
        <f t="shared" ca="1" si="22"/>
        <v>46.166666666666664</v>
      </c>
      <c r="V262" s="265">
        <f t="shared" ca="1" si="22"/>
        <v>46.92307692307692</v>
      </c>
    </row>
    <row r="263" spans="1:22" x14ac:dyDescent="0.2">
      <c r="A263" s="558"/>
      <c r="B263" s="265"/>
      <c r="D263" s="185"/>
      <c r="E263" s="194"/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Q263" s="558">
        <v>12</v>
      </c>
      <c r="R263" s="265">
        <f t="shared" si="20"/>
        <v>43.545454545454547</v>
      </c>
      <c r="S263" s="265">
        <f t="shared" ca="1" si="22"/>
        <v>43.454545454545453</v>
      </c>
      <c r="T263" s="265">
        <f t="shared" ca="1" si="22"/>
        <v>47.545454545454547</v>
      </c>
      <c r="U263" s="265">
        <f t="shared" ca="1" si="22"/>
        <v>47.6</v>
      </c>
      <c r="V263" s="265">
        <f t="shared" ca="1" si="22"/>
        <v>47.666666666666664</v>
      </c>
    </row>
    <row r="264" spans="1:22" x14ac:dyDescent="0.2">
      <c r="A264" s="558"/>
      <c r="B264" s="265"/>
      <c r="D264" s="185"/>
      <c r="E264" s="194"/>
      <c r="F264" s="194"/>
      <c r="G264" s="194"/>
      <c r="H264" s="194"/>
      <c r="I264" s="194"/>
      <c r="J264" s="194"/>
      <c r="K264" s="194"/>
      <c r="L264" s="194"/>
      <c r="M264" s="194"/>
      <c r="N264" s="194"/>
      <c r="O264" s="194"/>
      <c r="Q264" s="558">
        <v>13</v>
      </c>
      <c r="R264" s="265">
        <f t="shared" si="20"/>
        <v>48.230769230769234</v>
      </c>
      <c r="S264" s="265">
        <f t="shared" ca="1" si="22"/>
        <v>47.533333333333331</v>
      </c>
      <c r="T264" s="265">
        <f t="shared" ca="1" si="22"/>
        <v>47.888888888888886</v>
      </c>
      <c r="U264" s="265">
        <f t="shared" ca="1" si="22"/>
        <v>47.625</v>
      </c>
      <c r="V264" s="265">
        <f t="shared" ca="1" si="22"/>
        <v>47.928571428571431</v>
      </c>
    </row>
    <row r="265" spans="1:22" x14ac:dyDescent="0.2">
      <c r="A265" s="558"/>
      <c r="B265" s="265"/>
      <c r="D265" s="185"/>
      <c r="E265" s="194"/>
      <c r="F265" s="194"/>
      <c r="G265" s="194"/>
      <c r="H265" s="194"/>
      <c r="I265" s="194"/>
      <c r="J265" s="194"/>
      <c r="K265" s="194"/>
      <c r="L265" s="194"/>
      <c r="M265" s="194"/>
      <c r="N265" s="194"/>
      <c r="O265" s="194"/>
      <c r="Q265" s="558">
        <v>14</v>
      </c>
      <c r="R265" s="265">
        <f t="shared" si="20"/>
        <v>48.142857142857146</v>
      </c>
      <c r="S265" s="265">
        <f t="shared" ca="1" si="22"/>
        <v>47.0625</v>
      </c>
      <c r="T265" s="265">
        <f t="shared" ca="1" si="22"/>
        <v>49</v>
      </c>
      <c r="U265" s="265">
        <f t="shared" ca="1" si="22"/>
        <v>48.6</v>
      </c>
      <c r="V265" s="265">
        <f t="shared" ca="1" si="22"/>
        <v>51.5</v>
      </c>
    </row>
    <row r="266" spans="1:22" x14ac:dyDescent="0.2">
      <c r="A266" s="558"/>
      <c r="B266" s="265"/>
      <c r="D266" s="185"/>
      <c r="E266" s="194"/>
      <c r="F266" s="194"/>
      <c r="G266" s="194"/>
      <c r="H266" s="194"/>
      <c r="I266" s="194"/>
      <c r="J266" s="194"/>
      <c r="K266" s="194"/>
      <c r="L266" s="194"/>
      <c r="M266" s="194"/>
      <c r="N266" s="194"/>
      <c r="O266" s="194"/>
      <c r="Q266" s="558">
        <v>15</v>
      </c>
      <c r="R266" s="265">
        <f t="shared" si="20"/>
        <v>44.5625</v>
      </c>
      <c r="S266" s="265">
        <f t="shared" ca="1" si="22"/>
        <v>47.666666666666664</v>
      </c>
      <c r="T266" s="265">
        <f t="shared" ca="1" si="22"/>
        <v>46.125</v>
      </c>
      <c r="U266" s="265" t="e">
        <f t="shared" ca="1" si="22"/>
        <v>#DIV/0!</v>
      </c>
      <c r="V266" s="265">
        <f t="shared" ca="1" si="22"/>
        <v>48.230769230769234</v>
      </c>
    </row>
    <row r="267" spans="1:22" x14ac:dyDescent="0.2">
      <c r="A267" s="558"/>
      <c r="B267" s="265"/>
      <c r="D267" s="185"/>
      <c r="E267" s="194"/>
      <c r="F267" s="194"/>
      <c r="G267" s="194"/>
      <c r="H267" s="194"/>
      <c r="I267" s="194"/>
      <c r="J267" s="194"/>
      <c r="K267" s="194"/>
      <c r="L267" s="194"/>
      <c r="M267" s="194"/>
      <c r="N267" s="194"/>
      <c r="O267" s="194"/>
      <c r="Q267" s="558">
        <v>16</v>
      </c>
      <c r="R267" s="265">
        <f t="shared" si="20"/>
        <v>47.315789473684212</v>
      </c>
      <c r="S267" s="265">
        <f t="shared" ca="1" si="22"/>
        <v>44.6</v>
      </c>
      <c r="T267" s="265" t="e">
        <f t="shared" ca="1" si="22"/>
        <v>#DIV/0!</v>
      </c>
      <c r="U267" s="265" t="e">
        <f t="shared" ca="1" si="22"/>
        <v>#DIV/0!</v>
      </c>
      <c r="V267" s="265">
        <f t="shared" ca="1" si="22"/>
        <v>45.363636363636367</v>
      </c>
    </row>
    <row r="268" spans="1:22" x14ac:dyDescent="0.2">
      <c r="D268" s="185"/>
      <c r="E268" s="194"/>
      <c r="F268" s="194"/>
      <c r="G268" s="194"/>
      <c r="H268" s="194"/>
      <c r="I268" s="194"/>
      <c r="J268" s="194"/>
      <c r="K268" s="194"/>
      <c r="L268" s="194"/>
      <c r="M268" s="194"/>
      <c r="N268" s="194"/>
      <c r="O268" s="194"/>
      <c r="Q268" s="558">
        <v>17</v>
      </c>
      <c r="R268" s="265">
        <f t="shared" si="20"/>
        <v>44</v>
      </c>
      <c r="S268" s="265" t="e">
        <f t="shared" ca="1" si="22"/>
        <v>#DIV/0!</v>
      </c>
      <c r="T268" s="265" t="e">
        <f t="shared" ca="1" si="22"/>
        <v>#DIV/0!</v>
      </c>
      <c r="U268" s="265" t="e">
        <f t="shared" ca="1" si="22"/>
        <v>#DIV/0!</v>
      </c>
      <c r="V268" s="265">
        <f t="shared" ca="1" si="22"/>
        <v>48</v>
      </c>
    </row>
    <row r="269" spans="1:22" x14ac:dyDescent="0.2">
      <c r="B269" s="265"/>
      <c r="D269" s="185"/>
      <c r="E269" s="194"/>
      <c r="F269" s="194"/>
      <c r="G269" s="194"/>
      <c r="H269" s="194"/>
      <c r="I269" s="194"/>
      <c r="J269" s="194"/>
      <c r="K269" s="194"/>
      <c r="L269" s="194"/>
      <c r="M269" s="194"/>
      <c r="N269" s="194"/>
      <c r="O269" s="194"/>
      <c r="Q269" s="558">
        <v>18</v>
      </c>
      <c r="R269" s="265">
        <f t="shared" si="20"/>
        <v>47.1875</v>
      </c>
      <c r="S269" s="265" t="e">
        <f t="shared" ca="1" si="22"/>
        <v>#DIV/0!</v>
      </c>
      <c r="T269" s="265" t="e">
        <f t="shared" ca="1" si="22"/>
        <v>#DIV/0!</v>
      </c>
      <c r="U269" s="265" t="e">
        <f t="shared" ca="1" si="22"/>
        <v>#DIV/0!</v>
      </c>
      <c r="V269" s="265" t="e">
        <f t="shared" ca="1" si="22"/>
        <v>#DIV/0!</v>
      </c>
    </row>
    <row r="270" spans="1:22" x14ac:dyDescent="0.2">
      <c r="R270" s="558"/>
    </row>
    <row r="271" spans="1:22" x14ac:dyDescent="0.2">
      <c r="D271" s="309"/>
      <c r="E271" s="310"/>
      <c r="F271" s="310"/>
      <c r="G271" s="310"/>
      <c r="H271" s="310"/>
      <c r="I271" s="310"/>
      <c r="J271" s="310"/>
      <c r="K271" s="310"/>
      <c r="L271" s="311"/>
      <c r="M271" s="311"/>
      <c r="N271" s="311"/>
      <c r="O271" s="311"/>
      <c r="R271" s="265">
        <f>AVERAGEIF(R252:R269,"&lt;&gt;#DIV/0!")</f>
        <v>46.806993992849257</v>
      </c>
      <c r="S271" s="265">
        <f t="shared" ref="S271:V271" ca="1" si="24">AVERAGEIF(S252:S268,"&lt;&gt;#DIV/0!")</f>
        <v>46.604317644161398</v>
      </c>
      <c r="T271" s="265">
        <f t="shared" ca="1" si="24"/>
        <v>47.119353054353056</v>
      </c>
      <c r="U271" s="265">
        <f t="shared" ca="1" si="24"/>
        <v>47.66087662337663</v>
      </c>
      <c r="V271" s="265">
        <f t="shared" ca="1" si="24"/>
        <v>47.993182077438135</v>
      </c>
    </row>
    <row r="272" spans="1:22" x14ac:dyDescent="0.2">
      <c r="A272" s="1034"/>
      <c r="B272" s="1034"/>
      <c r="D272" s="309"/>
      <c r="E272" s="310"/>
      <c r="F272" s="310"/>
      <c r="G272" s="310"/>
      <c r="H272" s="310"/>
      <c r="I272" s="310"/>
      <c r="J272" s="310"/>
      <c r="K272" s="310"/>
      <c r="L272" s="311"/>
      <c r="M272" s="311"/>
      <c r="N272" s="311"/>
      <c r="O272" s="311"/>
      <c r="V272" s="525"/>
    </row>
    <row r="273" spans="1:18" x14ac:dyDescent="0.2">
      <c r="A273" s="558"/>
      <c r="D273" s="309"/>
      <c r="E273" s="310"/>
      <c r="F273" s="310"/>
      <c r="G273" s="310"/>
      <c r="H273" s="310"/>
      <c r="I273" s="310"/>
      <c r="J273" s="310"/>
      <c r="K273" s="310"/>
      <c r="L273" s="311"/>
      <c r="M273" s="311"/>
      <c r="N273" s="311"/>
      <c r="O273" s="311"/>
      <c r="Q273" s="1034" t="s">
        <v>134</v>
      </c>
      <c r="R273" s="1034"/>
    </row>
    <row r="274" spans="1:18" x14ac:dyDescent="0.2">
      <c r="A274" s="558"/>
      <c r="B274" s="269"/>
      <c r="D274" s="309"/>
      <c r="E274" s="310"/>
      <c r="F274" s="310"/>
      <c r="G274" s="310"/>
      <c r="H274" s="310"/>
      <c r="I274" s="310"/>
      <c r="J274" s="310"/>
      <c r="K274" s="310"/>
      <c r="L274" s="311"/>
      <c r="M274" s="311"/>
      <c r="N274" s="311"/>
      <c r="O274" s="311"/>
      <c r="Q274" s="558" t="s">
        <v>17</v>
      </c>
      <c r="R274" s="558" t="s">
        <v>117</v>
      </c>
    </row>
    <row r="275" spans="1:18" x14ac:dyDescent="0.2">
      <c r="A275" s="558"/>
      <c r="B275" s="269"/>
      <c r="D275" s="309"/>
      <c r="E275" s="310"/>
      <c r="F275" s="310"/>
      <c r="G275" s="310"/>
      <c r="H275" s="310"/>
      <c r="I275" s="310"/>
      <c r="J275" s="310"/>
      <c r="K275" s="310"/>
      <c r="L275" s="311"/>
      <c r="M275" s="311"/>
      <c r="N275" s="311"/>
      <c r="O275" s="311"/>
      <c r="Q275" s="558">
        <v>1</v>
      </c>
      <c r="R275" s="269">
        <f>RANK(R252,$R$252:$R$263,1)</f>
        <v>12</v>
      </c>
    </row>
    <row r="276" spans="1:18" x14ac:dyDescent="0.2">
      <c r="A276" s="558"/>
      <c r="B276" s="269"/>
      <c r="D276" s="309"/>
      <c r="E276" s="310"/>
      <c r="F276" s="310"/>
      <c r="G276" s="310"/>
      <c r="H276" s="310"/>
      <c r="I276" s="310"/>
      <c r="J276" s="310"/>
      <c r="K276" s="310"/>
      <c r="L276" s="311"/>
      <c r="M276" s="311"/>
      <c r="N276" s="311"/>
      <c r="O276" s="311"/>
      <c r="Q276" s="558">
        <v>2</v>
      </c>
      <c r="R276" s="269">
        <f t="shared" ref="R276:R286" si="25">RANK(R253,$R$252:$R$263,1)</f>
        <v>10</v>
      </c>
    </row>
    <row r="277" spans="1:18" x14ac:dyDescent="0.2">
      <c r="A277" s="558"/>
      <c r="B277" s="269"/>
      <c r="D277" s="309"/>
      <c r="E277" s="310"/>
      <c r="F277" s="310"/>
      <c r="G277" s="310"/>
      <c r="H277" s="310"/>
      <c r="I277" s="310"/>
      <c r="J277" s="310"/>
      <c r="K277" s="310"/>
      <c r="L277" s="311"/>
      <c r="M277" s="311"/>
      <c r="N277" s="311"/>
      <c r="O277" s="311"/>
      <c r="Q277" s="558">
        <v>3</v>
      </c>
      <c r="R277" s="269">
        <f t="shared" si="25"/>
        <v>8</v>
      </c>
    </row>
    <row r="278" spans="1:18" x14ac:dyDescent="0.2">
      <c r="A278" s="558"/>
      <c r="B278" s="269"/>
      <c r="D278" s="309"/>
      <c r="E278" s="310"/>
      <c r="F278" s="310"/>
      <c r="G278" s="310"/>
      <c r="H278" s="310"/>
      <c r="I278" s="310"/>
      <c r="J278" s="310"/>
      <c r="K278" s="310"/>
      <c r="L278" s="311"/>
      <c r="M278" s="311"/>
      <c r="N278" s="311"/>
      <c r="O278" s="311"/>
      <c r="Q278" s="558">
        <v>4</v>
      </c>
      <c r="R278" s="269">
        <f t="shared" si="25"/>
        <v>7</v>
      </c>
    </row>
    <row r="279" spans="1:18" x14ac:dyDescent="0.2">
      <c r="A279" s="558"/>
      <c r="B279" s="269"/>
      <c r="D279" s="309"/>
      <c r="E279" s="310"/>
      <c r="F279" s="310"/>
      <c r="G279" s="310"/>
      <c r="H279" s="310"/>
      <c r="I279" s="310"/>
      <c r="J279" s="310"/>
      <c r="K279" s="310"/>
      <c r="L279" s="311"/>
      <c r="M279" s="311"/>
      <c r="N279" s="311"/>
      <c r="O279" s="311"/>
      <c r="Q279" s="558">
        <v>5</v>
      </c>
      <c r="R279" s="269">
        <f t="shared" si="25"/>
        <v>11</v>
      </c>
    </row>
    <row r="280" spans="1:18" x14ac:dyDescent="0.2">
      <c r="A280" s="558"/>
      <c r="B280" s="269"/>
      <c r="D280" s="309"/>
      <c r="E280" s="310"/>
      <c r="F280" s="310"/>
      <c r="G280" s="310"/>
      <c r="H280" s="310"/>
      <c r="I280" s="310"/>
      <c r="J280" s="310"/>
      <c r="K280" s="310"/>
      <c r="L280" s="311"/>
      <c r="M280" s="311"/>
      <c r="N280" s="311"/>
      <c r="O280" s="311"/>
      <c r="Q280" s="558">
        <v>6</v>
      </c>
      <c r="R280" s="269">
        <f t="shared" si="25"/>
        <v>9</v>
      </c>
    </row>
    <row r="281" spans="1:18" x14ac:dyDescent="0.2">
      <c r="A281" s="558"/>
      <c r="B281" s="269"/>
      <c r="D281" s="309"/>
      <c r="E281" s="310"/>
      <c r="F281" s="310"/>
      <c r="G281" s="310"/>
      <c r="H281" s="310"/>
      <c r="I281" s="310"/>
      <c r="J281" s="310"/>
      <c r="K281" s="310"/>
      <c r="L281" s="311"/>
      <c r="M281" s="311"/>
      <c r="N281" s="311"/>
      <c r="O281" s="311"/>
      <c r="Q281" s="558">
        <v>7</v>
      </c>
      <c r="R281" s="269">
        <f t="shared" si="25"/>
        <v>2</v>
      </c>
    </row>
    <row r="282" spans="1:18" x14ac:dyDescent="0.2">
      <c r="A282" s="558"/>
      <c r="B282" s="269"/>
      <c r="Q282" s="558">
        <v>8</v>
      </c>
      <c r="R282" s="269">
        <f t="shared" si="25"/>
        <v>4</v>
      </c>
    </row>
    <row r="283" spans="1:18" x14ac:dyDescent="0.2">
      <c r="A283" s="558"/>
      <c r="B283" s="269"/>
      <c r="Q283" s="558">
        <v>9</v>
      </c>
      <c r="R283" s="269">
        <f t="shared" si="25"/>
        <v>5</v>
      </c>
    </row>
    <row r="284" spans="1:18" x14ac:dyDescent="0.2">
      <c r="A284" s="558"/>
      <c r="B284" s="269"/>
      <c r="Q284" s="558">
        <v>10</v>
      </c>
      <c r="R284" s="269">
        <f t="shared" si="25"/>
        <v>3</v>
      </c>
    </row>
    <row r="285" spans="1:18" x14ac:dyDescent="0.2">
      <c r="A285" s="558"/>
      <c r="B285" s="269"/>
      <c r="Q285" s="558">
        <v>11</v>
      </c>
      <c r="R285" s="269">
        <f t="shared" si="25"/>
        <v>6</v>
      </c>
    </row>
    <row r="286" spans="1:18" x14ac:dyDescent="0.2">
      <c r="Q286" s="558">
        <v>12</v>
      </c>
      <c r="R286" s="269">
        <f t="shared" si="25"/>
        <v>1</v>
      </c>
    </row>
    <row r="336" spans="24:24" ht="15" x14ac:dyDescent="0.25">
      <c r="X336"/>
    </row>
    <row r="337" spans="24:24" ht="15" x14ac:dyDescent="0.25">
      <c r="X337" s="274"/>
    </row>
    <row r="338" spans="24:24" ht="15" x14ac:dyDescent="0.25">
      <c r="X338"/>
    </row>
  </sheetData>
  <autoFilter ref="A1:AC248"/>
  <mergeCells count="9">
    <mergeCell ref="D257:E257"/>
    <mergeCell ref="A272:B272"/>
    <mergeCell ref="Q273:R273"/>
    <mergeCell ref="A250:B250"/>
    <mergeCell ref="Q250:R250"/>
    <mergeCell ref="D253:E253"/>
    <mergeCell ref="D254:E254"/>
    <mergeCell ref="D255:E255"/>
    <mergeCell ref="D256:E256"/>
  </mergeCells>
  <conditionalFormatting sqref="H2:H59 H72 H140:H141 H133 H109:H110 H114:H120 H145 H147:H148 H230:H232 H223:H225 H242:H243">
    <cfRule type="cellIs" dxfId="2223" priority="1117" stopIfTrue="1" operator="greaterThan">
      <formula>$H$248*2+2</formula>
    </cfRule>
    <cfRule type="cellIs" dxfId="2222" priority="1118" stopIfTrue="1" operator="greaterThan">
      <formula>$H$248*2</formula>
    </cfRule>
  </conditionalFormatting>
  <conditionalFormatting sqref="I2:I59 I72 I140:I141 I133 I109:I110 I114:I120 I145 I147:I148 I230:I232 I223:I225 I242:I243">
    <cfRule type="cellIs" dxfId="2221" priority="1119" stopIfTrue="1" operator="greaterThan">
      <formula>$I$248*2+2</formula>
    </cfRule>
    <cfRule type="cellIs" dxfId="2220" priority="1120" stopIfTrue="1" operator="greaterThan">
      <formula>$I$248*2</formula>
    </cfRule>
  </conditionalFormatting>
  <conditionalFormatting sqref="J2:J59 J72 J140:J141 J133 J109:J110 J114:J120 J145 J147:J148 J230:J232 J223:J225 J242:J243">
    <cfRule type="cellIs" dxfId="2219" priority="1121" stopIfTrue="1" operator="greaterThan">
      <formula>$J$248*2+2</formula>
    </cfRule>
    <cfRule type="cellIs" dxfId="2218" priority="1122" stopIfTrue="1" operator="greaterThan">
      <formula>$J$248*2</formula>
    </cfRule>
  </conditionalFormatting>
  <conditionalFormatting sqref="K2:K59 K72 K140:K141 K133 K109:K110 K114:K120 K145 K147:K148 K230:K232 K223:K225 K242:K243">
    <cfRule type="cellIs" dxfId="2217" priority="1123" stopIfTrue="1" operator="greaterThan">
      <formula>$K$248*2+2</formula>
    </cfRule>
    <cfRule type="cellIs" dxfId="2216" priority="1124" stopIfTrue="1" operator="greaterThan">
      <formula>$K$248*2</formula>
    </cfRule>
  </conditionalFormatting>
  <conditionalFormatting sqref="L2:L59 L72 L140:L141 L133 L109:L110 L114:L120 L145 L147:L148 L230:L232 L223:L225 L242:L243">
    <cfRule type="cellIs" dxfId="2215" priority="1125" stopIfTrue="1" operator="greaterThan">
      <formula>$L$248*2+2</formula>
    </cfRule>
    <cfRule type="cellIs" dxfId="2214" priority="1126" stopIfTrue="1" operator="greaterThan">
      <formula>$L$248*2</formula>
    </cfRule>
  </conditionalFormatting>
  <conditionalFormatting sqref="M2:M59 M72 M140:M141 M133 M109:M110 M114:M120 M145 M147:M148 M230:M232 M223:M225 M242:M243">
    <cfRule type="cellIs" dxfId="2213" priority="1127" stopIfTrue="1" operator="greaterThan">
      <formula>$M$248*2+2</formula>
    </cfRule>
    <cfRule type="cellIs" dxfId="2212" priority="1128" stopIfTrue="1" operator="greaterThan">
      <formula>$M$248*2</formula>
    </cfRule>
  </conditionalFormatting>
  <conditionalFormatting sqref="N2:N59 N72 N140:N141 N133 N109:N110 N114:N120 N145 N147:N148 N230:N232 N223:N225 N242:N243">
    <cfRule type="cellIs" dxfId="2211" priority="1129" stopIfTrue="1" operator="greaterThan">
      <formula>$N$248*2+2</formula>
    </cfRule>
    <cfRule type="cellIs" dxfId="2210" priority="1130" stopIfTrue="1" operator="greaterThan">
      <formula>$N$248*2</formula>
    </cfRule>
  </conditionalFormatting>
  <conditionalFormatting sqref="G2:G59 G72 G140:G141 G133 G109:G110 G114:G120 G145 G147:G148 G230:G232 G223:G225 G242:G243">
    <cfRule type="cellIs" dxfId="2209" priority="1131" stopIfTrue="1" operator="greaterThan">
      <formula>$G$248*2+2</formula>
    </cfRule>
    <cfRule type="cellIs" dxfId="2208" priority="1132" stopIfTrue="1" operator="greaterThan">
      <formula>$G$248*2</formula>
    </cfRule>
  </conditionalFormatting>
  <conditionalFormatting sqref="F2:F59 F72 F140:F141 F133 F109:F110 F114:F120 F145 F147:F148 F230:F232 F223:F225 F242:F243">
    <cfRule type="cellIs" dxfId="2207" priority="1133" stopIfTrue="1" operator="greaterThan">
      <formula>$F$248*2+2</formula>
    </cfRule>
    <cfRule type="cellIs" dxfId="2206" priority="1134" stopIfTrue="1" operator="greaterThan">
      <formula>$F$248*2</formula>
    </cfRule>
  </conditionalFormatting>
  <conditionalFormatting sqref="H155:H156">
    <cfRule type="cellIs" dxfId="2205" priority="1099" stopIfTrue="1" operator="greaterThan">
      <formula>$H$248*2+2</formula>
    </cfRule>
    <cfRule type="cellIs" dxfId="2204" priority="1100" stopIfTrue="1" operator="greaterThan">
      <formula>$H$248*2</formula>
    </cfRule>
  </conditionalFormatting>
  <conditionalFormatting sqref="I155:I156">
    <cfRule type="cellIs" dxfId="2203" priority="1101" stopIfTrue="1" operator="greaterThan">
      <formula>$I$248*2+2</formula>
    </cfRule>
    <cfRule type="cellIs" dxfId="2202" priority="1102" stopIfTrue="1" operator="greaterThan">
      <formula>$I$248*2</formula>
    </cfRule>
  </conditionalFormatting>
  <conditionalFormatting sqref="J155:J156">
    <cfRule type="cellIs" dxfId="2201" priority="1103" stopIfTrue="1" operator="greaterThan">
      <formula>$J$248*2+2</formula>
    </cfRule>
    <cfRule type="cellIs" dxfId="2200" priority="1104" stopIfTrue="1" operator="greaterThan">
      <formula>$J$248*2</formula>
    </cfRule>
  </conditionalFormatting>
  <conditionalFormatting sqref="K155:K156">
    <cfRule type="cellIs" dxfId="2199" priority="1105" stopIfTrue="1" operator="greaterThan">
      <formula>$K$248*2+2</formula>
    </cfRule>
    <cfRule type="cellIs" dxfId="2198" priority="1106" stopIfTrue="1" operator="greaterThan">
      <formula>$K$248*2</formula>
    </cfRule>
  </conditionalFormatting>
  <conditionalFormatting sqref="L155:L156">
    <cfRule type="cellIs" dxfId="2197" priority="1107" stopIfTrue="1" operator="greaterThan">
      <formula>$L$248*2+2</formula>
    </cfRule>
    <cfRule type="cellIs" dxfId="2196" priority="1108" stopIfTrue="1" operator="greaterThan">
      <formula>$L$248*2</formula>
    </cfRule>
  </conditionalFormatting>
  <conditionalFormatting sqref="M155:M156">
    <cfRule type="cellIs" dxfId="2195" priority="1109" stopIfTrue="1" operator="greaterThan">
      <formula>$M$248*2+2</formula>
    </cfRule>
    <cfRule type="cellIs" dxfId="2194" priority="1110" stopIfTrue="1" operator="greaterThan">
      <formula>$M$248*2</formula>
    </cfRule>
  </conditionalFormatting>
  <conditionalFormatting sqref="N155:N156">
    <cfRule type="cellIs" dxfId="2193" priority="1111" stopIfTrue="1" operator="greaterThan">
      <formula>$N$248*2+2</formula>
    </cfRule>
    <cfRule type="cellIs" dxfId="2192" priority="1112" stopIfTrue="1" operator="greaterThan">
      <formula>$N$248*2</formula>
    </cfRule>
  </conditionalFormatting>
  <conditionalFormatting sqref="G155:G156">
    <cfRule type="cellIs" dxfId="2191" priority="1113" stopIfTrue="1" operator="greaterThan">
      <formula>$G$248*2+2</formula>
    </cfRule>
    <cfRule type="cellIs" dxfId="2190" priority="1114" stopIfTrue="1" operator="greaterThan">
      <formula>$G$248*2</formula>
    </cfRule>
  </conditionalFormatting>
  <conditionalFormatting sqref="F155:F156">
    <cfRule type="cellIs" dxfId="2189" priority="1115" stopIfTrue="1" operator="greaterThan">
      <formula>$F$248*2+2</formula>
    </cfRule>
    <cfRule type="cellIs" dxfId="2188" priority="1116" stopIfTrue="1" operator="greaterThan">
      <formula>$F$248*2</formula>
    </cfRule>
  </conditionalFormatting>
  <conditionalFormatting sqref="H152:H154">
    <cfRule type="cellIs" dxfId="2187" priority="1081" stopIfTrue="1" operator="greaterThan">
      <formula>$H$248*2+2</formula>
    </cfRule>
    <cfRule type="cellIs" dxfId="2186" priority="1082" stopIfTrue="1" operator="greaterThan">
      <formula>$H$248*2</formula>
    </cfRule>
  </conditionalFormatting>
  <conditionalFormatting sqref="I152:I154">
    <cfRule type="cellIs" dxfId="2185" priority="1083" stopIfTrue="1" operator="greaterThan">
      <formula>$I$248*2+2</formula>
    </cfRule>
    <cfRule type="cellIs" dxfId="2184" priority="1084" stopIfTrue="1" operator="greaterThan">
      <formula>$I$248*2</formula>
    </cfRule>
  </conditionalFormatting>
  <conditionalFormatting sqref="J152:J154">
    <cfRule type="cellIs" dxfId="2183" priority="1085" stopIfTrue="1" operator="greaterThan">
      <formula>$J$248*2+2</formula>
    </cfRule>
    <cfRule type="cellIs" dxfId="2182" priority="1086" stopIfTrue="1" operator="greaterThan">
      <formula>$J$248*2</formula>
    </cfRule>
  </conditionalFormatting>
  <conditionalFormatting sqref="K152:K154">
    <cfRule type="cellIs" dxfId="2181" priority="1087" stopIfTrue="1" operator="greaterThan">
      <formula>$K$248*2+2</formula>
    </cfRule>
    <cfRule type="cellIs" dxfId="2180" priority="1088" stopIfTrue="1" operator="greaterThan">
      <formula>$K$248*2</formula>
    </cfRule>
  </conditionalFormatting>
  <conditionalFormatting sqref="L152:L154">
    <cfRule type="cellIs" dxfId="2179" priority="1089" stopIfTrue="1" operator="greaterThan">
      <formula>$L$248*2+2</formula>
    </cfRule>
    <cfRule type="cellIs" dxfId="2178" priority="1090" stopIfTrue="1" operator="greaterThan">
      <formula>$L$248*2</formula>
    </cfRule>
  </conditionalFormatting>
  <conditionalFormatting sqref="M152:M154">
    <cfRule type="cellIs" dxfId="2177" priority="1091" stopIfTrue="1" operator="greaterThan">
      <formula>$M$248*2+2</formula>
    </cfRule>
    <cfRule type="cellIs" dxfId="2176" priority="1092" stopIfTrue="1" operator="greaterThan">
      <formula>$M$248*2</formula>
    </cfRule>
  </conditionalFormatting>
  <conditionalFormatting sqref="N152:N154">
    <cfRule type="cellIs" dxfId="2175" priority="1093" stopIfTrue="1" operator="greaterThan">
      <formula>$N$248*2+2</formula>
    </cfRule>
    <cfRule type="cellIs" dxfId="2174" priority="1094" stopIfTrue="1" operator="greaterThan">
      <formula>$N$248*2</formula>
    </cfRule>
  </conditionalFormatting>
  <conditionalFormatting sqref="G152:G154">
    <cfRule type="cellIs" dxfId="2173" priority="1095" stopIfTrue="1" operator="greaterThan">
      <formula>$G$248*2+2</formula>
    </cfRule>
    <cfRule type="cellIs" dxfId="2172" priority="1096" stopIfTrue="1" operator="greaterThan">
      <formula>$G$248*2</formula>
    </cfRule>
  </conditionalFormatting>
  <conditionalFormatting sqref="F152:F154">
    <cfRule type="cellIs" dxfId="2171" priority="1097" stopIfTrue="1" operator="greaterThan">
      <formula>$F$248*2+2</formula>
    </cfRule>
    <cfRule type="cellIs" dxfId="2170" priority="1098" stopIfTrue="1" operator="greaterThan">
      <formula>$F$248*2</formula>
    </cfRule>
  </conditionalFormatting>
  <conditionalFormatting sqref="H60:H61">
    <cfRule type="cellIs" dxfId="2169" priority="1063" stopIfTrue="1" operator="greaterThan">
      <formula>$H$248*2+2</formula>
    </cfRule>
    <cfRule type="cellIs" dxfId="2168" priority="1064" stopIfTrue="1" operator="greaterThan">
      <formula>$H$248*2</formula>
    </cfRule>
  </conditionalFormatting>
  <conditionalFormatting sqref="I60:I61">
    <cfRule type="cellIs" dxfId="2167" priority="1065" stopIfTrue="1" operator="greaterThan">
      <formula>$I$248*2+2</formula>
    </cfRule>
    <cfRule type="cellIs" dxfId="2166" priority="1066" stopIfTrue="1" operator="greaterThan">
      <formula>$I$248*2</formula>
    </cfRule>
  </conditionalFormatting>
  <conditionalFormatting sqref="J60:J61">
    <cfRule type="cellIs" dxfId="2165" priority="1067" stopIfTrue="1" operator="greaterThan">
      <formula>$J$248*2+2</formula>
    </cfRule>
    <cfRule type="cellIs" dxfId="2164" priority="1068" stopIfTrue="1" operator="greaterThan">
      <formula>$J$248*2</formula>
    </cfRule>
  </conditionalFormatting>
  <conditionalFormatting sqref="K60:K61">
    <cfRule type="cellIs" dxfId="2163" priority="1069" stopIfTrue="1" operator="greaterThan">
      <formula>$K$248*2+2</formula>
    </cfRule>
    <cfRule type="cellIs" dxfId="2162" priority="1070" stopIfTrue="1" operator="greaterThan">
      <formula>$K$248*2</formula>
    </cfRule>
  </conditionalFormatting>
  <conditionalFormatting sqref="L60:L61">
    <cfRule type="cellIs" dxfId="2161" priority="1071" stopIfTrue="1" operator="greaterThan">
      <formula>$L$248*2+2</formula>
    </cfRule>
    <cfRule type="cellIs" dxfId="2160" priority="1072" stopIfTrue="1" operator="greaterThan">
      <formula>$L$248*2</formula>
    </cfRule>
  </conditionalFormatting>
  <conditionalFormatting sqref="M60:M61">
    <cfRule type="cellIs" dxfId="2159" priority="1073" stopIfTrue="1" operator="greaterThan">
      <formula>$M$248*2+2</formula>
    </cfRule>
    <cfRule type="cellIs" dxfId="2158" priority="1074" stopIfTrue="1" operator="greaterThan">
      <formula>$M$248*2</formula>
    </cfRule>
  </conditionalFormatting>
  <conditionalFormatting sqref="N60:N61">
    <cfRule type="cellIs" dxfId="2157" priority="1075" stopIfTrue="1" operator="greaterThan">
      <formula>$N$248*2+2</formula>
    </cfRule>
    <cfRule type="cellIs" dxfId="2156" priority="1076" stopIfTrue="1" operator="greaterThan">
      <formula>$N$248*2</formula>
    </cfRule>
  </conditionalFormatting>
  <conditionalFormatting sqref="G60:G61">
    <cfRule type="cellIs" dxfId="2155" priority="1077" stopIfTrue="1" operator="greaterThan">
      <formula>$G$248*2+2</formula>
    </cfRule>
    <cfRule type="cellIs" dxfId="2154" priority="1078" stopIfTrue="1" operator="greaterThan">
      <formula>$G$248*2</formula>
    </cfRule>
  </conditionalFormatting>
  <conditionalFormatting sqref="F60:F61">
    <cfRule type="cellIs" dxfId="2153" priority="1079" stopIfTrue="1" operator="greaterThan">
      <formula>$F$248*2+2</formula>
    </cfRule>
    <cfRule type="cellIs" dxfId="2152" priority="1080" stopIfTrue="1" operator="greaterThan">
      <formula>$F$248*2</formula>
    </cfRule>
  </conditionalFormatting>
  <conditionalFormatting sqref="H69:H71">
    <cfRule type="cellIs" dxfId="2151" priority="1045" stopIfTrue="1" operator="greaterThan">
      <formula>$H$248*2+2</formula>
    </cfRule>
    <cfRule type="cellIs" dxfId="2150" priority="1046" stopIfTrue="1" operator="greaterThan">
      <formula>$H$248*2</formula>
    </cfRule>
  </conditionalFormatting>
  <conditionalFormatting sqref="I69:I71">
    <cfRule type="cellIs" dxfId="2149" priority="1047" stopIfTrue="1" operator="greaterThan">
      <formula>$I$248*2+2</formula>
    </cfRule>
    <cfRule type="cellIs" dxfId="2148" priority="1048" stopIfTrue="1" operator="greaterThan">
      <formula>$I$248*2</formula>
    </cfRule>
  </conditionalFormatting>
  <conditionalFormatting sqref="J69:J71">
    <cfRule type="cellIs" dxfId="2147" priority="1049" stopIfTrue="1" operator="greaterThan">
      <formula>$J$248*2+2</formula>
    </cfRule>
    <cfRule type="cellIs" dxfId="2146" priority="1050" stopIfTrue="1" operator="greaterThan">
      <formula>$J$248*2</formula>
    </cfRule>
  </conditionalFormatting>
  <conditionalFormatting sqref="K69:K71">
    <cfRule type="cellIs" dxfId="2145" priority="1051" stopIfTrue="1" operator="greaterThan">
      <formula>$K$248*2+2</formula>
    </cfRule>
    <cfRule type="cellIs" dxfId="2144" priority="1052" stopIfTrue="1" operator="greaterThan">
      <formula>$K$248*2</formula>
    </cfRule>
  </conditionalFormatting>
  <conditionalFormatting sqref="L69:L71">
    <cfRule type="cellIs" dxfId="2143" priority="1053" stopIfTrue="1" operator="greaterThan">
      <formula>$L$248*2+2</formula>
    </cfRule>
    <cfRule type="cellIs" dxfId="2142" priority="1054" stopIfTrue="1" operator="greaterThan">
      <formula>$L$248*2</formula>
    </cfRule>
  </conditionalFormatting>
  <conditionalFormatting sqref="M69:M71">
    <cfRule type="cellIs" dxfId="2141" priority="1055" stopIfTrue="1" operator="greaterThan">
      <formula>$M$248*2+2</formula>
    </cfRule>
    <cfRule type="cellIs" dxfId="2140" priority="1056" stopIfTrue="1" operator="greaterThan">
      <formula>$M$248*2</formula>
    </cfRule>
  </conditionalFormatting>
  <conditionalFormatting sqref="N69:N71">
    <cfRule type="cellIs" dxfId="2139" priority="1057" stopIfTrue="1" operator="greaterThan">
      <formula>$N$248*2+2</formula>
    </cfRule>
    <cfRule type="cellIs" dxfId="2138" priority="1058" stopIfTrue="1" operator="greaterThan">
      <formula>$N$248*2</formula>
    </cfRule>
  </conditionalFormatting>
  <conditionalFormatting sqref="G69:G71">
    <cfRule type="cellIs" dxfId="2137" priority="1059" stopIfTrue="1" operator="greaterThan">
      <formula>$G$248*2+2</formula>
    </cfRule>
    <cfRule type="cellIs" dxfId="2136" priority="1060" stopIfTrue="1" operator="greaterThan">
      <formula>$G$248*2</formula>
    </cfRule>
  </conditionalFormatting>
  <conditionalFormatting sqref="F69:F71">
    <cfRule type="cellIs" dxfId="2135" priority="1061" stopIfTrue="1" operator="greaterThan">
      <formula>$F$248*2+2</formula>
    </cfRule>
    <cfRule type="cellIs" dxfId="2134" priority="1062" stopIfTrue="1" operator="greaterThan">
      <formula>$F$248*2</formula>
    </cfRule>
  </conditionalFormatting>
  <conditionalFormatting sqref="H66:H68">
    <cfRule type="cellIs" dxfId="2133" priority="1027" stopIfTrue="1" operator="greaterThan">
      <formula>$H$248*2+2</formula>
    </cfRule>
    <cfRule type="cellIs" dxfId="2132" priority="1028" stopIfTrue="1" operator="greaterThan">
      <formula>$H$248*2</formula>
    </cfRule>
  </conditionalFormatting>
  <conditionalFormatting sqref="I66:I68">
    <cfRule type="cellIs" dxfId="2131" priority="1029" stopIfTrue="1" operator="greaterThan">
      <formula>$I$248*2+2</formula>
    </cfRule>
    <cfRule type="cellIs" dxfId="2130" priority="1030" stopIfTrue="1" operator="greaterThan">
      <formula>$I$248*2</formula>
    </cfRule>
  </conditionalFormatting>
  <conditionalFormatting sqref="J66:J68">
    <cfRule type="cellIs" dxfId="2129" priority="1031" stopIfTrue="1" operator="greaterThan">
      <formula>$J$248*2+2</formula>
    </cfRule>
    <cfRule type="cellIs" dxfId="2128" priority="1032" stopIfTrue="1" operator="greaterThan">
      <formula>$J$248*2</formula>
    </cfRule>
  </conditionalFormatting>
  <conditionalFormatting sqref="K66:K68">
    <cfRule type="cellIs" dxfId="2127" priority="1033" stopIfTrue="1" operator="greaterThan">
      <formula>$K$248*2+2</formula>
    </cfRule>
    <cfRule type="cellIs" dxfId="2126" priority="1034" stopIfTrue="1" operator="greaterThan">
      <formula>$K$248*2</formula>
    </cfRule>
  </conditionalFormatting>
  <conditionalFormatting sqref="L66:L68">
    <cfRule type="cellIs" dxfId="2125" priority="1035" stopIfTrue="1" operator="greaterThan">
      <formula>$L$248*2+2</formula>
    </cfRule>
    <cfRule type="cellIs" dxfId="2124" priority="1036" stopIfTrue="1" operator="greaterThan">
      <formula>$L$248*2</formula>
    </cfRule>
  </conditionalFormatting>
  <conditionalFormatting sqref="M66:M68">
    <cfRule type="cellIs" dxfId="2123" priority="1037" stopIfTrue="1" operator="greaterThan">
      <formula>$M$248*2+2</formula>
    </cfRule>
    <cfRule type="cellIs" dxfId="2122" priority="1038" stopIfTrue="1" operator="greaterThan">
      <formula>$M$248*2</formula>
    </cfRule>
  </conditionalFormatting>
  <conditionalFormatting sqref="N66:N68">
    <cfRule type="cellIs" dxfId="2121" priority="1039" stopIfTrue="1" operator="greaterThan">
      <formula>$N$248*2+2</formula>
    </cfRule>
    <cfRule type="cellIs" dxfId="2120" priority="1040" stopIfTrue="1" operator="greaterThan">
      <formula>$N$248*2</formula>
    </cfRule>
  </conditionalFormatting>
  <conditionalFormatting sqref="G66:G68">
    <cfRule type="cellIs" dxfId="2119" priority="1041" stopIfTrue="1" operator="greaterThan">
      <formula>$G$248*2+2</formula>
    </cfRule>
    <cfRule type="cellIs" dxfId="2118" priority="1042" stopIfTrue="1" operator="greaterThan">
      <formula>$G$248*2</formula>
    </cfRule>
  </conditionalFormatting>
  <conditionalFormatting sqref="F66:F68">
    <cfRule type="cellIs" dxfId="2117" priority="1043" stopIfTrue="1" operator="greaterThan">
      <formula>$F$248*2+2</formula>
    </cfRule>
    <cfRule type="cellIs" dxfId="2116" priority="1044" stopIfTrue="1" operator="greaterThan">
      <formula>$F$248*2</formula>
    </cfRule>
  </conditionalFormatting>
  <conditionalFormatting sqref="H63:H65">
    <cfRule type="cellIs" dxfId="2115" priority="1009" stopIfTrue="1" operator="greaterThan">
      <formula>$H$248*2+2</formula>
    </cfRule>
    <cfRule type="cellIs" dxfId="2114" priority="1010" stopIfTrue="1" operator="greaterThan">
      <formula>$H$248*2</formula>
    </cfRule>
  </conditionalFormatting>
  <conditionalFormatting sqref="I63:I65">
    <cfRule type="cellIs" dxfId="2113" priority="1011" stopIfTrue="1" operator="greaterThan">
      <formula>$I$248*2+2</formula>
    </cfRule>
    <cfRule type="cellIs" dxfId="2112" priority="1012" stopIfTrue="1" operator="greaterThan">
      <formula>$I$248*2</formula>
    </cfRule>
  </conditionalFormatting>
  <conditionalFormatting sqref="J63:J65">
    <cfRule type="cellIs" dxfId="2111" priority="1013" stopIfTrue="1" operator="greaterThan">
      <formula>$J$248*2+2</formula>
    </cfRule>
    <cfRule type="cellIs" dxfId="2110" priority="1014" stopIfTrue="1" operator="greaterThan">
      <formula>$J$248*2</formula>
    </cfRule>
  </conditionalFormatting>
  <conditionalFormatting sqref="K63:K65">
    <cfRule type="cellIs" dxfId="2109" priority="1015" stopIfTrue="1" operator="greaterThan">
      <formula>$K$248*2+2</formula>
    </cfRule>
    <cfRule type="cellIs" dxfId="2108" priority="1016" stopIfTrue="1" operator="greaterThan">
      <formula>$K$248*2</formula>
    </cfRule>
  </conditionalFormatting>
  <conditionalFormatting sqref="L63:L65">
    <cfRule type="cellIs" dxfId="2107" priority="1017" stopIfTrue="1" operator="greaterThan">
      <formula>$L$248*2+2</formula>
    </cfRule>
    <cfRule type="cellIs" dxfId="2106" priority="1018" stopIfTrue="1" operator="greaterThan">
      <formula>$L$248*2</formula>
    </cfRule>
  </conditionalFormatting>
  <conditionalFormatting sqref="M63:M65">
    <cfRule type="cellIs" dxfId="2105" priority="1019" stopIfTrue="1" operator="greaterThan">
      <formula>$M$248*2+2</formula>
    </cfRule>
    <cfRule type="cellIs" dxfId="2104" priority="1020" stopIfTrue="1" operator="greaterThan">
      <formula>$M$248*2</formula>
    </cfRule>
  </conditionalFormatting>
  <conditionalFormatting sqref="N63:N65">
    <cfRule type="cellIs" dxfId="2103" priority="1021" stopIfTrue="1" operator="greaterThan">
      <formula>$N$248*2+2</formula>
    </cfRule>
    <cfRule type="cellIs" dxfId="2102" priority="1022" stopIfTrue="1" operator="greaterThan">
      <formula>$N$248*2</formula>
    </cfRule>
  </conditionalFormatting>
  <conditionalFormatting sqref="G63:G65">
    <cfRule type="cellIs" dxfId="2101" priority="1023" stopIfTrue="1" operator="greaterThan">
      <formula>$G$248*2+2</formula>
    </cfRule>
    <cfRule type="cellIs" dxfId="2100" priority="1024" stopIfTrue="1" operator="greaterThan">
      <formula>$G$248*2</formula>
    </cfRule>
  </conditionalFormatting>
  <conditionalFormatting sqref="F63:F65">
    <cfRule type="cellIs" dxfId="2099" priority="1025" stopIfTrue="1" operator="greaterThan">
      <formula>$F$248*2+2</formula>
    </cfRule>
    <cfRule type="cellIs" dxfId="2098" priority="1026" stopIfTrue="1" operator="greaterThan">
      <formula>$F$248*2</formula>
    </cfRule>
  </conditionalFormatting>
  <conditionalFormatting sqref="H62">
    <cfRule type="cellIs" dxfId="2097" priority="991" stopIfTrue="1" operator="greaterThan">
      <formula>$H$248*2+2</formula>
    </cfRule>
    <cfRule type="cellIs" dxfId="2096" priority="992" stopIfTrue="1" operator="greaterThan">
      <formula>$H$248*2</formula>
    </cfRule>
  </conditionalFormatting>
  <conditionalFormatting sqref="I62">
    <cfRule type="cellIs" dxfId="2095" priority="993" stopIfTrue="1" operator="greaterThan">
      <formula>$I$248*2+2</formula>
    </cfRule>
    <cfRule type="cellIs" dxfId="2094" priority="994" stopIfTrue="1" operator="greaterThan">
      <formula>$I$248*2</formula>
    </cfRule>
  </conditionalFormatting>
  <conditionalFormatting sqref="J62">
    <cfRule type="cellIs" dxfId="2093" priority="995" stopIfTrue="1" operator="greaterThan">
      <formula>$J$248*2+2</formula>
    </cfRule>
    <cfRule type="cellIs" dxfId="2092" priority="996" stopIfTrue="1" operator="greaterThan">
      <formula>$J$248*2</formula>
    </cfRule>
  </conditionalFormatting>
  <conditionalFormatting sqref="K62">
    <cfRule type="cellIs" dxfId="2091" priority="997" stopIfTrue="1" operator="greaterThan">
      <formula>$K$248*2+2</formula>
    </cfRule>
    <cfRule type="cellIs" dxfId="2090" priority="998" stopIfTrue="1" operator="greaterThan">
      <formula>$K$248*2</formula>
    </cfRule>
  </conditionalFormatting>
  <conditionalFormatting sqref="L62">
    <cfRule type="cellIs" dxfId="2089" priority="999" stopIfTrue="1" operator="greaterThan">
      <formula>$L$248*2+2</formula>
    </cfRule>
    <cfRule type="cellIs" dxfId="2088" priority="1000" stopIfTrue="1" operator="greaterThan">
      <formula>$L$248*2</formula>
    </cfRule>
  </conditionalFormatting>
  <conditionalFormatting sqref="M62">
    <cfRule type="cellIs" dxfId="2087" priority="1001" stopIfTrue="1" operator="greaterThan">
      <formula>$M$248*2+2</formula>
    </cfRule>
    <cfRule type="cellIs" dxfId="2086" priority="1002" stopIfTrue="1" operator="greaterThan">
      <formula>$M$248*2</formula>
    </cfRule>
  </conditionalFormatting>
  <conditionalFormatting sqref="N62">
    <cfRule type="cellIs" dxfId="2085" priority="1003" stopIfTrue="1" operator="greaterThan">
      <formula>$N$248*2+2</formula>
    </cfRule>
    <cfRule type="cellIs" dxfId="2084" priority="1004" stopIfTrue="1" operator="greaterThan">
      <formula>$N$248*2</formula>
    </cfRule>
  </conditionalFormatting>
  <conditionalFormatting sqref="G62">
    <cfRule type="cellIs" dxfId="2083" priority="1005" stopIfTrue="1" operator="greaterThan">
      <formula>$G$248*2+2</formula>
    </cfRule>
    <cfRule type="cellIs" dxfId="2082" priority="1006" stopIfTrue="1" operator="greaterThan">
      <formula>$G$248*2</formula>
    </cfRule>
  </conditionalFormatting>
  <conditionalFormatting sqref="F62">
    <cfRule type="cellIs" dxfId="2081" priority="1007" stopIfTrue="1" operator="greaterThan">
      <formula>$F$248*2+2</formula>
    </cfRule>
    <cfRule type="cellIs" dxfId="2080" priority="1008" stopIfTrue="1" operator="greaterThan">
      <formula>$F$248*2</formula>
    </cfRule>
  </conditionalFormatting>
  <conditionalFormatting sqref="H149:H151">
    <cfRule type="cellIs" dxfId="2079" priority="973" stopIfTrue="1" operator="greaterThan">
      <formula>$H$248*2+2</formula>
    </cfRule>
    <cfRule type="cellIs" dxfId="2078" priority="974" stopIfTrue="1" operator="greaterThan">
      <formula>$H$248*2</formula>
    </cfRule>
  </conditionalFormatting>
  <conditionalFormatting sqref="I149:I151">
    <cfRule type="cellIs" dxfId="2077" priority="975" stopIfTrue="1" operator="greaterThan">
      <formula>$I$248*2+2</formula>
    </cfRule>
    <cfRule type="cellIs" dxfId="2076" priority="976" stopIfTrue="1" operator="greaterThan">
      <formula>$I$248*2</formula>
    </cfRule>
  </conditionalFormatting>
  <conditionalFormatting sqref="J149:J151">
    <cfRule type="cellIs" dxfId="2075" priority="977" stopIfTrue="1" operator="greaterThan">
      <formula>$J$248*2+2</formula>
    </cfRule>
    <cfRule type="cellIs" dxfId="2074" priority="978" stopIfTrue="1" operator="greaterThan">
      <formula>$J$248*2</formula>
    </cfRule>
  </conditionalFormatting>
  <conditionalFormatting sqref="K149:K151">
    <cfRule type="cellIs" dxfId="2073" priority="979" stopIfTrue="1" operator="greaterThan">
      <formula>$K$248*2+2</formula>
    </cfRule>
    <cfRule type="cellIs" dxfId="2072" priority="980" stopIfTrue="1" operator="greaterThan">
      <formula>$K$248*2</formula>
    </cfRule>
  </conditionalFormatting>
  <conditionalFormatting sqref="L149:L151">
    <cfRule type="cellIs" dxfId="2071" priority="981" stopIfTrue="1" operator="greaterThan">
      <formula>$L$248*2+2</formula>
    </cfRule>
    <cfRule type="cellIs" dxfId="2070" priority="982" stopIfTrue="1" operator="greaterThan">
      <formula>$L$248*2</formula>
    </cfRule>
  </conditionalFormatting>
  <conditionalFormatting sqref="M149:M151">
    <cfRule type="cellIs" dxfId="2069" priority="983" stopIfTrue="1" operator="greaterThan">
      <formula>$M$248*2+2</formula>
    </cfRule>
    <cfRule type="cellIs" dxfId="2068" priority="984" stopIfTrue="1" operator="greaterThan">
      <formula>$M$248*2</formula>
    </cfRule>
  </conditionalFormatting>
  <conditionalFormatting sqref="N149:N151">
    <cfRule type="cellIs" dxfId="2067" priority="985" stopIfTrue="1" operator="greaterThan">
      <formula>$N$248*2+2</formula>
    </cfRule>
    <cfRule type="cellIs" dxfId="2066" priority="986" stopIfTrue="1" operator="greaterThan">
      <formula>$N$248*2</formula>
    </cfRule>
  </conditionalFormatting>
  <conditionalFormatting sqref="G149:G151">
    <cfRule type="cellIs" dxfId="2065" priority="987" stopIfTrue="1" operator="greaterThan">
      <formula>$G$248*2+2</formula>
    </cfRule>
    <cfRule type="cellIs" dxfId="2064" priority="988" stopIfTrue="1" operator="greaterThan">
      <formula>$G$248*2</formula>
    </cfRule>
  </conditionalFormatting>
  <conditionalFormatting sqref="F149:F151">
    <cfRule type="cellIs" dxfId="2063" priority="989" stopIfTrue="1" operator="greaterThan">
      <formula>$F$248*2+2</formula>
    </cfRule>
    <cfRule type="cellIs" dxfId="2062" priority="990" stopIfTrue="1" operator="greaterThan">
      <formula>$F$248*2</formula>
    </cfRule>
  </conditionalFormatting>
  <conditionalFormatting sqref="H142:H144">
    <cfRule type="cellIs" dxfId="2061" priority="955" stopIfTrue="1" operator="greaterThan">
      <formula>$H$248*2+2</formula>
    </cfRule>
    <cfRule type="cellIs" dxfId="2060" priority="956" stopIfTrue="1" operator="greaterThan">
      <formula>$H$248*2</formula>
    </cfRule>
  </conditionalFormatting>
  <conditionalFormatting sqref="I142:I144">
    <cfRule type="cellIs" dxfId="2059" priority="957" stopIfTrue="1" operator="greaterThan">
      <formula>$I$248*2+2</formula>
    </cfRule>
    <cfRule type="cellIs" dxfId="2058" priority="958" stopIfTrue="1" operator="greaterThan">
      <formula>$I$248*2</formula>
    </cfRule>
  </conditionalFormatting>
  <conditionalFormatting sqref="J142:J144">
    <cfRule type="cellIs" dxfId="2057" priority="959" stopIfTrue="1" operator="greaterThan">
      <formula>$J$248*2+2</formula>
    </cfRule>
    <cfRule type="cellIs" dxfId="2056" priority="960" stopIfTrue="1" operator="greaterThan">
      <formula>$J$248*2</formula>
    </cfRule>
  </conditionalFormatting>
  <conditionalFormatting sqref="K142:K144">
    <cfRule type="cellIs" dxfId="2055" priority="961" stopIfTrue="1" operator="greaterThan">
      <formula>$K$248*2+2</formula>
    </cfRule>
    <cfRule type="cellIs" dxfId="2054" priority="962" stopIfTrue="1" operator="greaterThan">
      <formula>$K$248*2</formula>
    </cfRule>
  </conditionalFormatting>
  <conditionalFormatting sqref="L142:L144">
    <cfRule type="cellIs" dxfId="2053" priority="963" stopIfTrue="1" operator="greaterThan">
      <formula>$L$248*2+2</formula>
    </cfRule>
    <cfRule type="cellIs" dxfId="2052" priority="964" stopIfTrue="1" operator="greaterThan">
      <formula>$L$248*2</formula>
    </cfRule>
  </conditionalFormatting>
  <conditionalFormatting sqref="M142:M144">
    <cfRule type="cellIs" dxfId="2051" priority="965" stopIfTrue="1" operator="greaterThan">
      <formula>$M$248*2+2</formula>
    </cfRule>
    <cfRule type="cellIs" dxfId="2050" priority="966" stopIfTrue="1" operator="greaterThan">
      <formula>$M$248*2</formula>
    </cfRule>
  </conditionalFormatting>
  <conditionalFormatting sqref="N142:N144">
    <cfRule type="cellIs" dxfId="2049" priority="967" stopIfTrue="1" operator="greaterThan">
      <formula>$N$248*2+2</formula>
    </cfRule>
    <cfRule type="cellIs" dxfId="2048" priority="968" stopIfTrue="1" operator="greaterThan">
      <formula>$N$248*2</formula>
    </cfRule>
  </conditionalFormatting>
  <conditionalFormatting sqref="G142:G144">
    <cfRule type="cellIs" dxfId="2047" priority="969" stopIfTrue="1" operator="greaterThan">
      <formula>$G$248*2+2</formula>
    </cfRule>
    <cfRule type="cellIs" dxfId="2046" priority="970" stopIfTrue="1" operator="greaterThan">
      <formula>$G$248*2</formula>
    </cfRule>
  </conditionalFormatting>
  <conditionalFormatting sqref="F142:F144">
    <cfRule type="cellIs" dxfId="2045" priority="971" stopIfTrue="1" operator="greaterThan">
      <formula>$F$248*2+2</formula>
    </cfRule>
    <cfRule type="cellIs" dxfId="2044" priority="972" stopIfTrue="1" operator="greaterThan">
      <formula>$F$248*2</formula>
    </cfRule>
  </conditionalFormatting>
  <conditionalFormatting sqref="H88">
    <cfRule type="cellIs" dxfId="2043" priority="937" stopIfTrue="1" operator="greaterThan">
      <formula>$H$248*2+2</formula>
    </cfRule>
    <cfRule type="cellIs" dxfId="2042" priority="938" stopIfTrue="1" operator="greaterThan">
      <formula>$H$248*2</formula>
    </cfRule>
  </conditionalFormatting>
  <conditionalFormatting sqref="I88">
    <cfRule type="cellIs" dxfId="2041" priority="939" stopIfTrue="1" operator="greaterThan">
      <formula>$I$248*2+2</formula>
    </cfRule>
    <cfRule type="cellIs" dxfId="2040" priority="940" stopIfTrue="1" operator="greaterThan">
      <formula>$I$248*2</formula>
    </cfRule>
  </conditionalFormatting>
  <conditionalFormatting sqref="J88">
    <cfRule type="cellIs" dxfId="2039" priority="941" stopIfTrue="1" operator="greaterThan">
      <formula>$J$248*2+2</formula>
    </cfRule>
    <cfRule type="cellIs" dxfId="2038" priority="942" stopIfTrue="1" operator="greaterThan">
      <formula>$J$248*2</formula>
    </cfRule>
  </conditionalFormatting>
  <conditionalFormatting sqref="K88">
    <cfRule type="cellIs" dxfId="2037" priority="943" stopIfTrue="1" operator="greaterThan">
      <formula>$K$248*2+2</formula>
    </cfRule>
    <cfRule type="cellIs" dxfId="2036" priority="944" stopIfTrue="1" operator="greaterThan">
      <formula>$K$248*2</formula>
    </cfRule>
  </conditionalFormatting>
  <conditionalFormatting sqref="L88">
    <cfRule type="cellIs" dxfId="2035" priority="945" stopIfTrue="1" operator="greaterThan">
      <formula>$L$248*2+2</formula>
    </cfRule>
    <cfRule type="cellIs" dxfId="2034" priority="946" stopIfTrue="1" operator="greaterThan">
      <formula>$L$248*2</formula>
    </cfRule>
  </conditionalFormatting>
  <conditionalFormatting sqref="M88">
    <cfRule type="cellIs" dxfId="2033" priority="947" stopIfTrue="1" operator="greaterThan">
      <formula>$M$248*2+2</formula>
    </cfRule>
    <cfRule type="cellIs" dxfId="2032" priority="948" stopIfTrue="1" operator="greaterThan">
      <formula>$M$248*2</formula>
    </cfRule>
  </conditionalFormatting>
  <conditionalFormatting sqref="N88">
    <cfRule type="cellIs" dxfId="2031" priority="949" stopIfTrue="1" operator="greaterThan">
      <formula>$N$248*2+2</formula>
    </cfRule>
    <cfRule type="cellIs" dxfId="2030" priority="950" stopIfTrue="1" operator="greaterThan">
      <formula>$N$248*2</formula>
    </cfRule>
  </conditionalFormatting>
  <conditionalFormatting sqref="G88">
    <cfRule type="cellIs" dxfId="2029" priority="951" stopIfTrue="1" operator="greaterThan">
      <formula>$G$248*2+2</formula>
    </cfRule>
    <cfRule type="cellIs" dxfId="2028" priority="952" stopIfTrue="1" operator="greaterThan">
      <formula>$G$248*2</formula>
    </cfRule>
  </conditionalFormatting>
  <conditionalFormatting sqref="F88">
    <cfRule type="cellIs" dxfId="2027" priority="953" stopIfTrue="1" operator="greaterThan">
      <formula>$F$248*2+2</formula>
    </cfRule>
    <cfRule type="cellIs" dxfId="2026" priority="954" stopIfTrue="1" operator="greaterThan">
      <formula>$F$248*2</formula>
    </cfRule>
  </conditionalFormatting>
  <conditionalFormatting sqref="H85:H87">
    <cfRule type="cellIs" dxfId="2025" priority="919" stopIfTrue="1" operator="greaterThan">
      <formula>$H$248*2+2</formula>
    </cfRule>
    <cfRule type="cellIs" dxfId="2024" priority="920" stopIfTrue="1" operator="greaterThan">
      <formula>$H$248*2</formula>
    </cfRule>
  </conditionalFormatting>
  <conditionalFormatting sqref="I85:I87">
    <cfRule type="cellIs" dxfId="2023" priority="921" stopIfTrue="1" operator="greaterThan">
      <formula>$I$248*2+2</formula>
    </cfRule>
    <cfRule type="cellIs" dxfId="2022" priority="922" stopIfTrue="1" operator="greaterThan">
      <formula>$I$248*2</formula>
    </cfRule>
  </conditionalFormatting>
  <conditionalFormatting sqref="J85:J87">
    <cfRule type="cellIs" dxfId="2021" priority="923" stopIfTrue="1" operator="greaterThan">
      <formula>$J$248*2+2</formula>
    </cfRule>
    <cfRule type="cellIs" dxfId="2020" priority="924" stopIfTrue="1" operator="greaterThan">
      <formula>$J$248*2</formula>
    </cfRule>
  </conditionalFormatting>
  <conditionalFormatting sqref="K85:K87">
    <cfRule type="cellIs" dxfId="2019" priority="925" stopIfTrue="1" operator="greaterThan">
      <formula>$K$248*2+2</formula>
    </cfRule>
    <cfRule type="cellIs" dxfId="2018" priority="926" stopIfTrue="1" operator="greaterThan">
      <formula>$K$248*2</formula>
    </cfRule>
  </conditionalFormatting>
  <conditionalFormatting sqref="L85:L87">
    <cfRule type="cellIs" dxfId="2017" priority="927" stopIfTrue="1" operator="greaterThan">
      <formula>$L$248*2+2</formula>
    </cfRule>
    <cfRule type="cellIs" dxfId="2016" priority="928" stopIfTrue="1" operator="greaterThan">
      <formula>$L$248*2</formula>
    </cfRule>
  </conditionalFormatting>
  <conditionalFormatting sqref="M85:M87">
    <cfRule type="cellIs" dxfId="2015" priority="929" stopIfTrue="1" operator="greaterThan">
      <formula>$M$248*2+2</formula>
    </cfRule>
    <cfRule type="cellIs" dxfId="2014" priority="930" stopIfTrue="1" operator="greaterThan">
      <formula>$M$248*2</formula>
    </cfRule>
  </conditionalFormatting>
  <conditionalFormatting sqref="N85:N87">
    <cfRule type="cellIs" dxfId="2013" priority="931" stopIfTrue="1" operator="greaterThan">
      <formula>$N$248*2+2</formula>
    </cfRule>
    <cfRule type="cellIs" dxfId="2012" priority="932" stopIfTrue="1" operator="greaterThan">
      <formula>$N$248*2</formula>
    </cfRule>
  </conditionalFormatting>
  <conditionalFormatting sqref="G85:G87">
    <cfRule type="cellIs" dxfId="2011" priority="933" stopIfTrue="1" operator="greaterThan">
      <formula>$G$248*2+2</formula>
    </cfRule>
    <cfRule type="cellIs" dxfId="2010" priority="934" stopIfTrue="1" operator="greaterThan">
      <formula>$G$248*2</formula>
    </cfRule>
  </conditionalFormatting>
  <conditionalFormatting sqref="F85:F87">
    <cfRule type="cellIs" dxfId="2009" priority="935" stopIfTrue="1" operator="greaterThan">
      <formula>$F$248*2+2</formula>
    </cfRule>
    <cfRule type="cellIs" dxfId="2008" priority="936" stopIfTrue="1" operator="greaterThan">
      <formula>$F$248*2</formula>
    </cfRule>
  </conditionalFormatting>
  <conditionalFormatting sqref="H82:H84">
    <cfRule type="cellIs" dxfId="2007" priority="901" stopIfTrue="1" operator="greaterThan">
      <formula>$H$248*2+2</formula>
    </cfRule>
    <cfRule type="cellIs" dxfId="2006" priority="902" stopIfTrue="1" operator="greaterThan">
      <formula>$H$248*2</formula>
    </cfRule>
  </conditionalFormatting>
  <conditionalFormatting sqref="I82:I84">
    <cfRule type="cellIs" dxfId="2005" priority="903" stopIfTrue="1" operator="greaterThan">
      <formula>$I$248*2+2</formula>
    </cfRule>
    <cfRule type="cellIs" dxfId="2004" priority="904" stopIfTrue="1" operator="greaterThan">
      <formula>$I$248*2</formula>
    </cfRule>
  </conditionalFormatting>
  <conditionalFormatting sqref="J82:J84">
    <cfRule type="cellIs" dxfId="2003" priority="905" stopIfTrue="1" operator="greaterThan">
      <formula>$J$248*2+2</formula>
    </cfRule>
    <cfRule type="cellIs" dxfId="2002" priority="906" stopIfTrue="1" operator="greaterThan">
      <formula>$J$248*2</formula>
    </cfRule>
  </conditionalFormatting>
  <conditionalFormatting sqref="K82:K84">
    <cfRule type="cellIs" dxfId="2001" priority="907" stopIfTrue="1" operator="greaterThan">
      <formula>$K$248*2+2</formula>
    </cfRule>
    <cfRule type="cellIs" dxfId="2000" priority="908" stopIfTrue="1" operator="greaterThan">
      <formula>$K$248*2</formula>
    </cfRule>
  </conditionalFormatting>
  <conditionalFormatting sqref="L82:L84">
    <cfRule type="cellIs" dxfId="1999" priority="909" stopIfTrue="1" operator="greaterThan">
      <formula>$L$248*2+2</formula>
    </cfRule>
    <cfRule type="cellIs" dxfId="1998" priority="910" stopIfTrue="1" operator="greaterThan">
      <formula>$L$248*2</formula>
    </cfRule>
  </conditionalFormatting>
  <conditionalFormatting sqref="M82:M84">
    <cfRule type="cellIs" dxfId="1997" priority="911" stopIfTrue="1" operator="greaterThan">
      <formula>$M$248*2+2</formula>
    </cfRule>
    <cfRule type="cellIs" dxfId="1996" priority="912" stopIfTrue="1" operator="greaterThan">
      <formula>$M$248*2</formula>
    </cfRule>
  </conditionalFormatting>
  <conditionalFormatting sqref="N82:N84">
    <cfRule type="cellIs" dxfId="1995" priority="913" stopIfTrue="1" operator="greaterThan">
      <formula>$N$248*2+2</formula>
    </cfRule>
    <cfRule type="cellIs" dxfId="1994" priority="914" stopIfTrue="1" operator="greaterThan">
      <formula>$N$248*2</formula>
    </cfRule>
  </conditionalFormatting>
  <conditionalFormatting sqref="G82:G84">
    <cfRule type="cellIs" dxfId="1993" priority="915" stopIfTrue="1" operator="greaterThan">
      <formula>$G$248*2+2</formula>
    </cfRule>
    <cfRule type="cellIs" dxfId="1992" priority="916" stopIfTrue="1" operator="greaterThan">
      <formula>$G$248*2</formula>
    </cfRule>
  </conditionalFormatting>
  <conditionalFormatting sqref="F82:F84">
    <cfRule type="cellIs" dxfId="1991" priority="917" stopIfTrue="1" operator="greaterThan">
      <formula>$F$248*2+2</formula>
    </cfRule>
    <cfRule type="cellIs" dxfId="1990" priority="918" stopIfTrue="1" operator="greaterThan">
      <formula>$F$248*2</formula>
    </cfRule>
  </conditionalFormatting>
  <conditionalFormatting sqref="H79:H81">
    <cfRule type="cellIs" dxfId="1989" priority="883" stopIfTrue="1" operator="greaterThan">
      <formula>$H$248*2+2</formula>
    </cfRule>
    <cfRule type="cellIs" dxfId="1988" priority="884" stopIfTrue="1" operator="greaterThan">
      <formula>$H$248*2</formula>
    </cfRule>
  </conditionalFormatting>
  <conditionalFormatting sqref="I79:I81">
    <cfRule type="cellIs" dxfId="1987" priority="885" stopIfTrue="1" operator="greaterThan">
      <formula>$I$248*2+2</formula>
    </cfRule>
    <cfRule type="cellIs" dxfId="1986" priority="886" stopIfTrue="1" operator="greaterThan">
      <formula>$I$248*2</formula>
    </cfRule>
  </conditionalFormatting>
  <conditionalFormatting sqref="J79:J81">
    <cfRule type="cellIs" dxfId="1985" priority="887" stopIfTrue="1" operator="greaterThan">
      <formula>$J$248*2+2</formula>
    </cfRule>
    <cfRule type="cellIs" dxfId="1984" priority="888" stopIfTrue="1" operator="greaterThan">
      <formula>$J$248*2</formula>
    </cfRule>
  </conditionalFormatting>
  <conditionalFormatting sqref="K79:K81">
    <cfRule type="cellIs" dxfId="1983" priority="889" stopIfTrue="1" operator="greaterThan">
      <formula>$K$248*2+2</formula>
    </cfRule>
    <cfRule type="cellIs" dxfId="1982" priority="890" stopIfTrue="1" operator="greaterThan">
      <formula>$K$248*2</formula>
    </cfRule>
  </conditionalFormatting>
  <conditionalFormatting sqref="L79:L81">
    <cfRule type="cellIs" dxfId="1981" priority="891" stopIfTrue="1" operator="greaterThan">
      <formula>$L$248*2+2</formula>
    </cfRule>
    <cfRule type="cellIs" dxfId="1980" priority="892" stopIfTrue="1" operator="greaterThan">
      <formula>$L$248*2</formula>
    </cfRule>
  </conditionalFormatting>
  <conditionalFormatting sqref="M79:M81">
    <cfRule type="cellIs" dxfId="1979" priority="893" stopIfTrue="1" operator="greaterThan">
      <formula>$M$248*2+2</formula>
    </cfRule>
    <cfRule type="cellIs" dxfId="1978" priority="894" stopIfTrue="1" operator="greaterThan">
      <formula>$M$248*2</formula>
    </cfRule>
  </conditionalFormatting>
  <conditionalFormatting sqref="N79:N81">
    <cfRule type="cellIs" dxfId="1977" priority="895" stopIfTrue="1" operator="greaterThan">
      <formula>$N$248*2+2</formula>
    </cfRule>
    <cfRule type="cellIs" dxfId="1976" priority="896" stopIfTrue="1" operator="greaterThan">
      <formula>$N$248*2</formula>
    </cfRule>
  </conditionalFormatting>
  <conditionalFormatting sqref="G79:G81">
    <cfRule type="cellIs" dxfId="1975" priority="897" stopIfTrue="1" operator="greaterThan">
      <formula>$G$248*2+2</formula>
    </cfRule>
    <cfRule type="cellIs" dxfId="1974" priority="898" stopIfTrue="1" operator="greaterThan">
      <formula>$G$248*2</formula>
    </cfRule>
  </conditionalFormatting>
  <conditionalFormatting sqref="F79:F81">
    <cfRule type="cellIs" dxfId="1973" priority="899" stopIfTrue="1" operator="greaterThan">
      <formula>$F$248*2+2</formula>
    </cfRule>
    <cfRule type="cellIs" dxfId="1972" priority="900" stopIfTrue="1" operator="greaterThan">
      <formula>$F$248*2</formula>
    </cfRule>
  </conditionalFormatting>
  <conditionalFormatting sqref="H76:H78">
    <cfRule type="cellIs" dxfId="1971" priority="865" stopIfTrue="1" operator="greaterThan">
      <formula>$H$248*2+2</formula>
    </cfRule>
    <cfRule type="cellIs" dxfId="1970" priority="866" stopIfTrue="1" operator="greaterThan">
      <formula>$H$248*2</formula>
    </cfRule>
  </conditionalFormatting>
  <conditionalFormatting sqref="I76:I78">
    <cfRule type="cellIs" dxfId="1969" priority="867" stopIfTrue="1" operator="greaterThan">
      <formula>$I$248*2+2</formula>
    </cfRule>
    <cfRule type="cellIs" dxfId="1968" priority="868" stopIfTrue="1" operator="greaterThan">
      <formula>$I$248*2</formula>
    </cfRule>
  </conditionalFormatting>
  <conditionalFormatting sqref="J76:J78">
    <cfRule type="cellIs" dxfId="1967" priority="869" stopIfTrue="1" operator="greaterThan">
      <formula>$J$248*2+2</formula>
    </cfRule>
    <cfRule type="cellIs" dxfId="1966" priority="870" stopIfTrue="1" operator="greaterThan">
      <formula>$J$248*2</formula>
    </cfRule>
  </conditionalFormatting>
  <conditionalFormatting sqref="K76:K78">
    <cfRule type="cellIs" dxfId="1965" priority="871" stopIfTrue="1" operator="greaterThan">
      <formula>$K$248*2+2</formula>
    </cfRule>
    <cfRule type="cellIs" dxfId="1964" priority="872" stopIfTrue="1" operator="greaterThan">
      <formula>$K$248*2</formula>
    </cfRule>
  </conditionalFormatting>
  <conditionalFormatting sqref="L76:L78">
    <cfRule type="cellIs" dxfId="1963" priority="873" stopIfTrue="1" operator="greaterThan">
      <formula>$L$248*2+2</formula>
    </cfRule>
    <cfRule type="cellIs" dxfId="1962" priority="874" stopIfTrue="1" operator="greaterThan">
      <formula>$L$248*2</formula>
    </cfRule>
  </conditionalFormatting>
  <conditionalFormatting sqref="M76:M78">
    <cfRule type="cellIs" dxfId="1961" priority="875" stopIfTrue="1" operator="greaterThan">
      <formula>$M$248*2+2</formula>
    </cfRule>
    <cfRule type="cellIs" dxfId="1960" priority="876" stopIfTrue="1" operator="greaterThan">
      <formula>$M$248*2</formula>
    </cfRule>
  </conditionalFormatting>
  <conditionalFormatting sqref="N76:N78">
    <cfRule type="cellIs" dxfId="1959" priority="877" stopIfTrue="1" operator="greaterThan">
      <formula>$N$248*2+2</formula>
    </cfRule>
    <cfRule type="cellIs" dxfId="1958" priority="878" stopIfTrue="1" operator="greaterThan">
      <formula>$N$248*2</formula>
    </cfRule>
  </conditionalFormatting>
  <conditionalFormatting sqref="G76:G78">
    <cfRule type="cellIs" dxfId="1957" priority="879" stopIfTrue="1" operator="greaterThan">
      <formula>$G$248*2+2</formula>
    </cfRule>
    <cfRule type="cellIs" dxfId="1956" priority="880" stopIfTrue="1" operator="greaterThan">
      <formula>$G$248*2</formula>
    </cfRule>
  </conditionalFormatting>
  <conditionalFormatting sqref="F76:F78">
    <cfRule type="cellIs" dxfId="1955" priority="881" stopIfTrue="1" operator="greaterThan">
      <formula>$F$248*2+2</formula>
    </cfRule>
    <cfRule type="cellIs" dxfId="1954" priority="882" stopIfTrue="1" operator="greaterThan">
      <formula>$F$248*2</formula>
    </cfRule>
  </conditionalFormatting>
  <conditionalFormatting sqref="H73:H75">
    <cfRule type="cellIs" dxfId="1953" priority="847" stopIfTrue="1" operator="greaterThan">
      <formula>$H$248*2+2</formula>
    </cfRule>
    <cfRule type="cellIs" dxfId="1952" priority="848" stopIfTrue="1" operator="greaterThan">
      <formula>$H$248*2</formula>
    </cfRule>
  </conditionalFormatting>
  <conditionalFormatting sqref="I73:I75">
    <cfRule type="cellIs" dxfId="1951" priority="849" stopIfTrue="1" operator="greaterThan">
      <formula>$I$248*2+2</formula>
    </cfRule>
    <cfRule type="cellIs" dxfId="1950" priority="850" stopIfTrue="1" operator="greaterThan">
      <formula>$I$248*2</formula>
    </cfRule>
  </conditionalFormatting>
  <conditionalFormatting sqref="J73:J75">
    <cfRule type="cellIs" dxfId="1949" priority="851" stopIfTrue="1" operator="greaterThan">
      <formula>$J$248*2+2</formula>
    </cfRule>
    <cfRule type="cellIs" dxfId="1948" priority="852" stopIfTrue="1" operator="greaterThan">
      <formula>$J$248*2</formula>
    </cfRule>
  </conditionalFormatting>
  <conditionalFormatting sqref="K73:K75">
    <cfRule type="cellIs" dxfId="1947" priority="853" stopIfTrue="1" operator="greaterThan">
      <formula>$K$248*2+2</formula>
    </cfRule>
    <cfRule type="cellIs" dxfId="1946" priority="854" stopIfTrue="1" operator="greaterThan">
      <formula>$K$248*2</formula>
    </cfRule>
  </conditionalFormatting>
  <conditionalFormatting sqref="L73:L75">
    <cfRule type="cellIs" dxfId="1945" priority="855" stopIfTrue="1" operator="greaterThan">
      <formula>$L$248*2+2</formula>
    </cfRule>
    <cfRule type="cellIs" dxfId="1944" priority="856" stopIfTrue="1" operator="greaterThan">
      <formula>$L$248*2</formula>
    </cfRule>
  </conditionalFormatting>
  <conditionalFormatting sqref="M73:M75">
    <cfRule type="cellIs" dxfId="1943" priority="857" stopIfTrue="1" operator="greaterThan">
      <formula>$M$248*2+2</formula>
    </cfRule>
    <cfRule type="cellIs" dxfId="1942" priority="858" stopIfTrue="1" operator="greaterThan">
      <formula>$M$248*2</formula>
    </cfRule>
  </conditionalFormatting>
  <conditionalFormatting sqref="N73:N75">
    <cfRule type="cellIs" dxfId="1941" priority="859" stopIfTrue="1" operator="greaterThan">
      <formula>$N$248*2+2</formula>
    </cfRule>
    <cfRule type="cellIs" dxfId="1940" priority="860" stopIfTrue="1" operator="greaterThan">
      <formula>$N$248*2</formula>
    </cfRule>
  </conditionalFormatting>
  <conditionalFormatting sqref="G73:G75">
    <cfRule type="cellIs" dxfId="1939" priority="861" stopIfTrue="1" operator="greaterThan">
      <formula>$G$248*2+2</formula>
    </cfRule>
    <cfRule type="cellIs" dxfId="1938" priority="862" stopIfTrue="1" operator="greaterThan">
      <formula>$G$248*2</formula>
    </cfRule>
  </conditionalFormatting>
  <conditionalFormatting sqref="F73:F75">
    <cfRule type="cellIs" dxfId="1937" priority="863" stopIfTrue="1" operator="greaterThan">
      <formula>$F$248*2+2</formula>
    </cfRule>
    <cfRule type="cellIs" dxfId="1936" priority="864" stopIfTrue="1" operator="greaterThan">
      <formula>$F$248*2</formula>
    </cfRule>
  </conditionalFormatting>
  <conditionalFormatting sqref="H137:H139">
    <cfRule type="cellIs" dxfId="1935" priority="829" stopIfTrue="1" operator="greaterThan">
      <formula>$H$248*2+2</formula>
    </cfRule>
    <cfRule type="cellIs" dxfId="1934" priority="830" stopIfTrue="1" operator="greaterThan">
      <formula>$H$248*2</formula>
    </cfRule>
  </conditionalFormatting>
  <conditionalFormatting sqref="I137:I139">
    <cfRule type="cellIs" dxfId="1933" priority="831" stopIfTrue="1" operator="greaterThan">
      <formula>$I$248*2+2</formula>
    </cfRule>
    <cfRule type="cellIs" dxfId="1932" priority="832" stopIfTrue="1" operator="greaterThan">
      <formula>$I$248*2</formula>
    </cfRule>
  </conditionalFormatting>
  <conditionalFormatting sqref="J137:J139">
    <cfRule type="cellIs" dxfId="1931" priority="833" stopIfTrue="1" operator="greaterThan">
      <formula>$J$248*2+2</formula>
    </cfRule>
    <cfRule type="cellIs" dxfId="1930" priority="834" stopIfTrue="1" operator="greaterThan">
      <formula>$J$248*2</formula>
    </cfRule>
  </conditionalFormatting>
  <conditionalFormatting sqref="K137:K139">
    <cfRule type="cellIs" dxfId="1929" priority="835" stopIfTrue="1" operator="greaterThan">
      <formula>$K$248*2+2</formula>
    </cfRule>
    <cfRule type="cellIs" dxfId="1928" priority="836" stopIfTrue="1" operator="greaterThan">
      <formula>$K$248*2</formula>
    </cfRule>
  </conditionalFormatting>
  <conditionalFormatting sqref="L137:L139">
    <cfRule type="cellIs" dxfId="1927" priority="837" stopIfTrue="1" operator="greaterThan">
      <formula>$L$248*2+2</formula>
    </cfRule>
    <cfRule type="cellIs" dxfId="1926" priority="838" stopIfTrue="1" operator="greaterThan">
      <formula>$L$248*2</formula>
    </cfRule>
  </conditionalFormatting>
  <conditionalFormatting sqref="M137:M139">
    <cfRule type="cellIs" dxfId="1925" priority="839" stopIfTrue="1" operator="greaterThan">
      <formula>$M$248*2+2</formula>
    </cfRule>
    <cfRule type="cellIs" dxfId="1924" priority="840" stopIfTrue="1" operator="greaterThan">
      <formula>$M$248*2</formula>
    </cfRule>
  </conditionalFormatting>
  <conditionalFormatting sqref="N137:N139">
    <cfRule type="cellIs" dxfId="1923" priority="841" stopIfTrue="1" operator="greaterThan">
      <formula>$N$248*2+2</formula>
    </cfRule>
    <cfRule type="cellIs" dxfId="1922" priority="842" stopIfTrue="1" operator="greaterThan">
      <formula>$N$248*2</formula>
    </cfRule>
  </conditionalFormatting>
  <conditionalFormatting sqref="G137:G139">
    <cfRule type="cellIs" dxfId="1921" priority="843" stopIfTrue="1" operator="greaterThan">
      <formula>$G$248*2+2</formula>
    </cfRule>
    <cfRule type="cellIs" dxfId="1920" priority="844" stopIfTrue="1" operator="greaterThan">
      <formula>$G$248*2</formula>
    </cfRule>
  </conditionalFormatting>
  <conditionalFormatting sqref="F137:F139">
    <cfRule type="cellIs" dxfId="1919" priority="845" stopIfTrue="1" operator="greaterThan">
      <formula>$F$248*2+2</formula>
    </cfRule>
    <cfRule type="cellIs" dxfId="1918" priority="846" stopIfTrue="1" operator="greaterThan">
      <formula>$F$248*2</formula>
    </cfRule>
  </conditionalFormatting>
  <conditionalFormatting sqref="H134:H136">
    <cfRule type="cellIs" dxfId="1917" priority="811" stopIfTrue="1" operator="greaterThan">
      <formula>$H$248*2+2</formula>
    </cfRule>
    <cfRule type="cellIs" dxfId="1916" priority="812" stopIfTrue="1" operator="greaterThan">
      <formula>$H$248*2</formula>
    </cfRule>
  </conditionalFormatting>
  <conditionalFormatting sqref="I134:I136">
    <cfRule type="cellIs" dxfId="1915" priority="813" stopIfTrue="1" operator="greaterThan">
      <formula>$I$248*2+2</formula>
    </cfRule>
    <cfRule type="cellIs" dxfId="1914" priority="814" stopIfTrue="1" operator="greaterThan">
      <formula>$I$248*2</formula>
    </cfRule>
  </conditionalFormatting>
  <conditionalFormatting sqref="J134:J136">
    <cfRule type="cellIs" dxfId="1913" priority="815" stopIfTrue="1" operator="greaterThan">
      <formula>$J$248*2+2</formula>
    </cfRule>
    <cfRule type="cellIs" dxfId="1912" priority="816" stopIfTrue="1" operator="greaterThan">
      <formula>$J$248*2</formula>
    </cfRule>
  </conditionalFormatting>
  <conditionalFormatting sqref="K134:K136">
    <cfRule type="cellIs" dxfId="1911" priority="817" stopIfTrue="1" operator="greaterThan">
      <formula>$K$248*2+2</formula>
    </cfRule>
    <cfRule type="cellIs" dxfId="1910" priority="818" stopIfTrue="1" operator="greaterThan">
      <formula>$K$248*2</formula>
    </cfRule>
  </conditionalFormatting>
  <conditionalFormatting sqref="L134:L136">
    <cfRule type="cellIs" dxfId="1909" priority="819" stopIfTrue="1" operator="greaterThan">
      <formula>$L$248*2+2</formula>
    </cfRule>
    <cfRule type="cellIs" dxfId="1908" priority="820" stopIfTrue="1" operator="greaterThan">
      <formula>$L$248*2</formula>
    </cfRule>
  </conditionalFormatting>
  <conditionalFormatting sqref="M134:M136">
    <cfRule type="cellIs" dxfId="1907" priority="821" stopIfTrue="1" operator="greaterThan">
      <formula>$M$248*2+2</formula>
    </cfRule>
    <cfRule type="cellIs" dxfId="1906" priority="822" stopIfTrue="1" operator="greaterThan">
      <formula>$M$248*2</formula>
    </cfRule>
  </conditionalFormatting>
  <conditionalFormatting sqref="N134:N136">
    <cfRule type="cellIs" dxfId="1905" priority="823" stopIfTrue="1" operator="greaterThan">
      <formula>$N$248*2+2</formula>
    </cfRule>
    <cfRule type="cellIs" dxfId="1904" priority="824" stopIfTrue="1" operator="greaterThan">
      <formula>$N$248*2</formula>
    </cfRule>
  </conditionalFormatting>
  <conditionalFormatting sqref="G134:G136">
    <cfRule type="cellIs" dxfId="1903" priority="825" stopIfTrue="1" operator="greaterThan">
      <formula>$G$248*2+2</formula>
    </cfRule>
    <cfRule type="cellIs" dxfId="1902" priority="826" stopIfTrue="1" operator="greaterThan">
      <formula>$G$248*2</formula>
    </cfRule>
  </conditionalFormatting>
  <conditionalFormatting sqref="F134:F136">
    <cfRule type="cellIs" dxfId="1901" priority="827" stopIfTrue="1" operator="greaterThan">
      <formula>$F$248*2+2</formula>
    </cfRule>
    <cfRule type="cellIs" dxfId="1900" priority="828" stopIfTrue="1" operator="greaterThan">
      <formula>$F$248*2</formula>
    </cfRule>
  </conditionalFormatting>
  <conditionalFormatting sqref="H100:H101">
    <cfRule type="cellIs" dxfId="1899" priority="793" stopIfTrue="1" operator="greaterThan">
      <formula>$H$248*2+2</formula>
    </cfRule>
    <cfRule type="cellIs" dxfId="1898" priority="794" stopIfTrue="1" operator="greaterThan">
      <formula>$H$248*2</formula>
    </cfRule>
  </conditionalFormatting>
  <conditionalFormatting sqref="I100:I101">
    <cfRule type="cellIs" dxfId="1897" priority="795" stopIfTrue="1" operator="greaterThan">
      <formula>$I$248*2+2</formula>
    </cfRule>
    <cfRule type="cellIs" dxfId="1896" priority="796" stopIfTrue="1" operator="greaterThan">
      <formula>$I$248*2</formula>
    </cfRule>
  </conditionalFormatting>
  <conditionalFormatting sqref="J100:J101">
    <cfRule type="cellIs" dxfId="1895" priority="797" stopIfTrue="1" operator="greaterThan">
      <formula>$J$248*2+2</formula>
    </cfRule>
    <cfRule type="cellIs" dxfId="1894" priority="798" stopIfTrue="1" operator="greaterThan">
      <formula>$J$248*2</formula>
    </cfRule>
  </conditionalFormatting>
  <conditionalFormatting sqref="K100:K101">
    <cfRule type="cellIs" dxfId="1893" priority="799" stopIfTrue="1" operator="greaterThan">
      <formula>$K$248*2+2</formula>
    </cfRule>
    <cfRule type="cellIs" dxfId="1892" priority="800" stopIfTrue="1" operator="greaterThan">
      <formula>$K$248*2</formula>
    </cfRule>
  </conditionalFormatting>
  <conditionalFormatting sqref="L100:L101">
    <cfRule type="cellIs" dxfId="1891" priority="801" stopIfTrue="1" operator="greaterThan">
      <formula>$L$248*2+2</formula>
    </cfRule>
    <cfRule type="cellIs" dxfId="1890" priority="802" stopIfTrue="1" operator="greaterThan">
      <formula>$L$248*2</formula>
    </cfRule>
  </conditionalFormatting>
  <conditionalFormatting sqref="M100:M101">
    <cfRule type="cellIs" dxfId="1889" priority="803" stopIfTrue="1" operator="greaterThan">
      <formula>$M$248*2+2</formula>
    </cfRule>
    <cfRule type="cellIs" dxfId="1888" priority="804" stopIfTrue="1" operator="greaterThan">
      <formula>$M$248*2</formula>
    </cfRule>
  </conditionalFormatting>
  <conditionalFormatting sqref="N100:N101">
    <cfRule type="cellIs" dxfId="1887" priority="805" stopIfTrue="1" operator="greaterThan">
      <formula>$N$248*2+2</formula>
    </cfRule>
    <cfRule type="cellIs" dxfId="1886" priority="806" stopIfTrue="1" operator="greaterThan">
      <formula>$N$248*2</formula>
    </cfRule>
  </conditionalFormatting>
  <conditionalFormatting sqref="G100:G101">
    <cfRule type="cellIs" dxfId="1885" priority="807" stopIfTrue="1" operator="greaterThan">
      <formula>$G$248*2+2</formula>
    </cfRule>
    <cfRule type="cellIs" dxfId="1884" priority="808" stopIfTrue="1" operator="greaterThan">
      <formula>$G$248*2</formula>
    </cfRule>
  </conditionalFormatting>
  <conditionalFormatting sqref="F100:F101">
    <cfRule type="cellIs" dxfId="1883" priority="809" stopIfTrue="1" operator="greaterThan">
      <formula>$F$248*2+2</formula>
    </cfRule>
    <cfRule type="cellIs" dxfId="1882" priority="810" stopIfTrue="1" operator="greaterThan">
      <formula>$F$248*2</formula>
    </cfRule>
  </conditionalFormatting>
  <conditionalFormatting sqref="H97:H99">
    <cfRule type="cellIs" dxfId="1881" priority="775" stopIfTrue="1" operator="greaterThan">
      <formula>$H$248*2+2</formula>
    </cfRule>
    <cfRule type="cellIs" dxfId="1880" priority="776" stopIfTrue="1" operator="greaterThan">
      <formula>$H$248*2</formula>
    </cfRule>
  </conditionalFormatting>
  <conditionalFormatting sqref="I97:I99">
    <cfRule type="cellIs" dxfId="1879" priority="777" stopIfTrue="1" operator="greaterThan">
      <formula>$I$248*2+2</formula>
    </cfRule>
    <cfRule type="cellIs" dxfId="1878" priority="778" stopIfTrue="1" operator="greaterThan">
      <formula>$I$248*2</formula>
    </cfRule>
  </conditionalFormatting>
  <conditionalFormatting sqref="J97:J99">
    <cfRule type="cellIs" dxfId="1877" priority="779" stopIfTrue="1" operator="greaterThan">
      <formula>$J$248*2+2</formula>
    </cfRule>
    <cfRule type="cellIs" dxfId="1876" priority="780" stopIfTrue="1" operator="greaterThan">
      <formula>$J$248*2</formula>
    </cfRule>
  </conditionalFormatting>
  <conditionalFormatting sqref="K97:K99">
    <cfRule type="cellIs" dxfId="1875" priority="781" stopIfTrue="1" operator="greaterThan">
      <formula>$K$248*2+2</formula>
    </cfRule>
    <cfRule type="cellIs" dxfId="1874" priority="782" stopIfTrue="1" operator="greaterThan">
      <formula>$K$248*2</formula>
    </cfRule>
  </conditionalFormatting>
  <conditionalFormatting sqref="L97:L99">
    <cfRule type="cellIs" dxfId="1873" priority="783" stopIfTrue="1" operator="greaterThan">
      <formula>$L$248*2+2</formula>
    </cfRule>
    <cfRule type="cellIs" dxfId="1872" priority="784" stopIfTrue="1" operator="greaterThan">
      <formula>$L$248*2</formula>
    </cfRule>
  </conditionalFormatting>
  <conditionalFormatting sqref="M97:M99">
    <cfRule type="cellIs" dxfId="1871" priority="785" stopIfTrue="1" operator="greaterThan">
      <formula>$M$248*2+2</formula>
    </cfRule>
    <cfRule type="cellIs" dxfId="1870" priority="786" stopIfTrue="1" operator="greaterThan">
      <formula>$M$248*2</formula>
    </cfRule>
  </conditionalFormatting>
  <conditionalFormatting sqref="N97:N99">
    <cfRule type="cellIs" dxfId="1869" priority="787" stopIfTrue="1" operator="greaterThan">
      <formula>$N$248*2+2</formula>
    </cfRule>
    <cfRule type="cellIs" dxfId="1868" priority="788" stopIfTrue="1" operator="greaterThan">
      <formula>$N$248*2</formula>
    </cfRule>
  </conditionalFormatting>
  <conditionalFormatting sqref="G97:G99">
    <cfRule type="cellIs" dxfId="1867" priority="789" stopIfTrue="1" operator="greaterThan">
      <formula>$G$248*2+2</formula>
    </cfRule>
    <cfRule type="cellIs" dxfId="1866" priority="790" stopIfTrue="1" operator="greaterThan">
      <formula>$G$248*2</formula>
    </cfRule>
  </conditionalFormatting>
  <conditionalFormatting sqref="F97:F99">
    <cfRule type="cellIs" dxfId="1865" priority="791" stopIfTrue="1" operator="greaterThan">
      <formula>$F$248*2+2</formula>
    </cfRule>
    <cfRule type="cellIs" dxfId="1864" priority="792" stopIfTrue="1" operator="greaterThan">
      <formula>$F$248*2</formula>
    </cfRule>
  </conditionalFormatting>
  <conditionalFormatting sqref="H94:H96">
    <cfRule type="cellIs" dxfId="1863" priority="757" stopIfTrue="1" operator="greaterThan">
      <formula>$H$248*2+2</formula>
    </cfRule>
    <cfRule type="cellIs" dxfId="1862" priority="758" stopIfTrue="1" operator="greaterThan">
      <formula>$H$248*2</formula>
    </cfRule>
  </conditionalFormatting>
  <conditionalFormatting sqref="I94:I96">
    <cfRule type="cellIs" dxfId="1861" priority="759" stopIfTrue="1" operator="greaterThan">
      <formula>$I$248*2+2</formula>
    </cfRule>
    <cfRule type="cellIs" dxfId="1860" priority="760" stopIfTrue="1" operator="greaterThan">
      <formula>$I$248*2</formula>
    </cfRule>
  </conditionalFormatting>
  <conditionalFormatting sqref="J94:J96">
    <cfRule type="cellIs" dxfId="1859" priority="761" stopIfTrue="1" operator="greaterThan">
      <formula>$J$248*2+2</formula>
    </cfRule>
    <cfRule type="cellIs" dxfId="1858" priority="762" stopIfTrue="1" operator="greaterThan">
      <formula>$J$248*2</formula>
    </cfRule>
  </conditionalFormatting>
  <conditionalFormatting sqref="K94:K96">
    <cfRule type="cellIs" dxfId="1857" priority="763" stopIfTrue="1" operator="greaterThan">
      <formula>$K$248*2+2</formula>
    </cfRule>
    <cfRule type="cellIs" dxfId="1856" priority="764" stopIfTrue="1" operator="greaterThan">
      <formula>$K$248*2</formula>
    </cfRule>
  </conditionalFormatting>
  <conditionalFormatting sqref="L94:L96">
    <cfRule type="cellIs" dxfId="1855" priority="765" stopIfTrue="1" operator="greaterThan">
      <formula>$L$248*2+2</formula>
    </cfRule>
    <cfRule type="cellIs" dxfId="1854" priority="766" stopIfTrue="1" operator="greaterThan">
      <formula>$L$248*2</formula>
    </cfRule>
  </conditionalFormatting>
  <conditionalFormatting sqref="M94:M96">
    <cfRule type="cellIs" dxfId="1853" priority="767" stopIfTrue="1" operator="greaterThan">
      <formula>$M$248*2+2</formula>
    </cfRule>
    <cfRule type="cellIs" dxfId="1852" priority="768" stopIfTrue="1" operator="greaterThan">
      <formula>$M$248*2</formula>
    </cfRule>
  </conditionalFormatting>
  <conditionalFormatting sqref="N94:N96">
    <cfRule type="cellIs" dxfId="1851" priority="769" stopIfTrue="1" operator="greaterThan">
      <formula>$N$248*2+2</formula>
    </cfRule>
    <cfRule type="cellIs" dxfId="1850" priority="770" stopIfTrue="1" operator="greaterThan">
      <formula>$N$248*2</formula>
    </cfRule>
  </conditionalFormatting>
  <conditionalFormatting sqref="G94:G96">
    <cfRule type="cellIs" dxfId="1849" priority="771" stopIfTrue="1" operator="greaterThan">
      <formula>$G$248*2+2</formula>
    </cfRule>
    <cfRule type="cellIs" dxfId="1848" priority="772" stopIfTrue="1" operator="greaterThan">
      <formula>$G$248*2</formula>
    </cfRule>
  </conditionalFormatting>
  <conditionalFormatting sqref="F94:F96">
    <cfRule type="cellIs" dxfId="1847" priority="773" stopIfTrue="1" operator="greaterThan">
      <formula>$F$248*2+2</formula>
    </cfRule>
    <cfRule type="cellIs" dxfId="1846" priority="774" stopIfTrue="1" operator="greaterThan">
      <formula>$F$248*2</formula>
    </cfRule>
  </conditionalFormatting>
  <conditionalFormatting sqref="H91:H93">
    <cfRule type="cellIs" dxfId="1845" priority="739" stopIfTrue="1" operator="greaterThan">
      <formula>$H$248*2+2</formula>
    </cfRule>
    <cfRule type="cellIs" dxfId="1844" priority="740" stopIfTrue="1" operator="greaterThan">
      <formula>$H$248*2</formula>
    </cfRule>
  </conditionalFormatting>
  <conditionalFormatting sqref="I91:I93">
    <cfRule type="cellIs" dxfId="1843" priority="741" stopIfTrue="1" operator="greaterThan">
      <formula>$I$248*2+2</formula>
    </cfRule>
    <cfRule type="cellIs" dxfId="1842" priority="742" stopIfTrue="1" operator="greaterThan">
      <formula>$I$248*2</formula>
    </cfRule>
  </conditionalFormatting>
  <conditionalFormatting sqref="J91:J93">
    <cfRule type="cellIs" dxfId="1841" priority="743" stopIfTrue="1" operator="greaterThan">
      <formula>$J$248*2+2</formula>
    </cfRule>
    <cfRule type="cellIs" dxfId="1840" priority="744" stopIfTrue="1" operator="greaterThan">
      <formula>$J$248*2</formula>
    </cfRule>
  </conditionalFormatting>
  <conditionalFormatting sqref="K91:K93">
    <cfRule type="cellIs" dxfId="1839" priority="745" stopIfTrue="1" operator="greaterThan">
      <formula>$K$248*2+2</formula>
    </cfRule>
    <cfRule type="cellIs" dxfId="1838" priority="746" stopIfTrue="1" operator="greaterThan">
      <formula>$K$248*2</formula>
    </cfRule>
  </conditionalFormatting>
  <conditionalFormatting sqref="L91:L93">
    <cfRule type="cellIs" dxfId="1837" priority="747" stopIfTrue="1" operator="greaterThan">
      <formula>$L$248*2+2</formula>
    </cfRule>
    <cfRule type="cellIs" dxfId="1836" priority="748" stopIfTrue="1" operator="greaterThan">
      <formula>$L$248*2</formula>
    </cfRule>
  </conditionalFormatting>
  <conditionalFormatting sqref="M91:M93">
    <cfRule type="cellIs" dxfId="1835" priority="749" stopIfTrue="1" operator="greaterThan">
      <formula>$M$248*2+2</formula>
    </cfRule>
    <cfRule type="cellIs" dxfId="1834" priority="750" stopIfTrue="1" operator="greaterThan">
      <formula>$M$248*2</formula>
    </cfRule>
  </conditionalFormatting>
  <conditionalFormatting sqref="N91:N93">
    <cfRule type="cellIs" dxfId="1833" priority="751" stopIfTrue="1" operator="greaterThan">
      <formula>$N$248*2+2</formula>
    </cfRule>
    <cfRule type="cellIs" dxfId="1832" priority="752" stopIfTrue="1" operator="greaterThan">
      <formula>$N$248*2</formula>
    </cfRule>
  </conditionalFormatting>
  <conditionalFormatting sqref="G91:G93">
    <cfRule type="cellIs" dxfId="1831" priority="753" stopIfTrue="1" operator="greaterThan">
      <formula>$G$248*2+2</formula>
    </cfRule>
    <cfRule type="cellIs" dxfId="1830" priority="754" stopIfTrue="1" operator="greaterThan">
      <formula>$G$248*2</formula>
    </cfRule>
  </conditionalFormatting>
  <conditionalFormatting sqref="F91:F93">
    <cfRule type="cellIs" dxfId="1829" priority="755" stopIfTrue="1" operator="greaterThan">
      <formula>$F$248*2+2</formula>
    </cfRule>
    <cfRule type="cellIs" dxfId="1828" priority="756" stopIfTrue="1" operator="greaterThan">
      <formula>$F$248*2</formula>
    </cfRule>
  </conditionalFormatting>
  <conditionalFormatting sqref="H89:H90">
    <cfRule type="cellIs" dxfId="1827" priority="721" stopIfTrue="1" operator="greaterThan">
      <formula>$H$248*2+2</formula>
    </cfRule>
    <cfRule type="cellIs" dxfId="1826" priority="722" stopIfTrue="1" operator="greaterThan">
      <formula>$H$248*2</formula>
    </cfRule>
  </conditionalFormatting>
  <conditionalFormatting sqref="I89:I90">
    <cfRule type="cellIs" dxfId="1825" priority="723" stopIfTrue="1" operator="greaterThan">
      <formula>$I$248*2+2</formula>
    </cfRule>
    <cfRule type="cellIs" dxfId="1824" priority="724" stopIfTrue="1" operator="greaterThan">
      <formula>$I$248*2</formula>
    </cfRule>
  </conditionalFormatting>
  <conditionalFormatting sqref="J89:J90">
    <cfRule type="cellIs" dxfId="1823" priority="725" stopIfTrue="1" operator="greaterThan">
      <formula>$J$248*2+2</formula>
    </cfRule>
    <cfRule type="cellIs" dxfId="1822" priority="726" stopIfTrue="1" operator="greaterThan">
      <formula>$J$248*2</formula>
    </cfRule>
  </conditionalFormatting>
  <conditionalFormatting sqref="K89:K90">
    <cfRule type="cellIs" dxfId="1821" priority="727" stopIfTrue="1" operator="greaterThan">
      <formula>$K$248*2+2</formula>
    </cfRule>
    <cfRule type="cellIs" dxfId="1820" priority="728" stopIfTrue="1" operator="greaterThan">
      <formula>$K$248*2</formula>
    </cfRule>
  </conditionalFormatting>
  <conditionalFormatting sqref="L89:L90">
    <cfRule type="cellIs" dxfId="1819" priority="729" stopIfTrue="1" operator="greaterThan">
      <formula>$L$248*2+2</formula>
    </cfRule>
    <cfRule type="cellIs" dxfId="1818" priority="730" stopIfTrue="1" operator="greaterThan">
      <formula>$L$248*2</formula>
    </cfRule>
  </conditionalFormatting>
  <conditionalFormatting sqref="M89:M90">
    <cfRule type="cellIs" dxfId="1817" priority="731" stopIfTrue="1" operator="greaterThan">
      <formula>$M$248*2+2</formula>
    </cfRule>
    <cfRule type="cellIs" dxfId="1816" priority="732" stopIfTrue="1" operator="greaterThan">
      <formula>$M$248*2</formula>
    </cfRule>
  </conditionalFormatting>
  <conditionalFormatting sqref="N89:N90">
    <cfRule type="cellIs" dxfId="1815" priority="733" stopIfTrue="1" operator="greaterThan">
      <formula>$N$248*2+2</formula>
    </cfRule>
    <cfRule type="cellIs" dxfId="1814" priority="734" stopIfTrue="1" operator="greaterThan">
      <formula>$N$248*2</formula>
    </cfRule>
  </conditionalFormatting>
  <conditionalFormatting sqref="G89:G90">
    <cfRule type="cellIs" dxfId="1813" priority="735" stopIfTrue="1" operator="greaterThan">
      <formula>$G$248*2+2</formula>
    </cfRule>
    <cfRule type="cellIs" dxfId="1812" priority="736" stopIfTrue="1" operator="greaterThan">
      <formula>$G$248*2</formula>
    </cfRule>
  </conditionalFormatting>
  <conditionalFormatting sqref="F89:F90">
    <cfRule type="cellIs" dxfId="1811" priority="737" stopIfTrue="1" operator="greaterThan">
      <formula>$F$248*2+2</formula>
    </cfRule>
    <cfRule type="cellIs" dxfId="1810" priority="738" stopIfTrue="1" operator="greaterThan">
      <formula>$F$248*2</formula>
    </cfRule>
  </conditionalFormatting>
  <conditionalFormatting sqref="H130:H132">
    <cfRule type="cellIs" dxfId="1809" priority="703" stopIfTrue="1" operator="greaterThan">
      <formula>$H$248*2+2</formula>
    </cfRule>
    <cfRule type="cellIs" dxfId="1808" priority="704" stopIfTrue="1" operator="greaterThan">
      <formula>$H$248*2</formula>
    </cfRule>
  </conditionalFormatting>
  <conditionalFormatting sqref="I130:I132">
    <cfRule type="cellIs" dxfId="1807" priority="705" stopIfTrue="1" operator="greaterThan">
      <formula>$I$248*2+2</formula>
    </cfRule>
    <cfRule type="cellIs" dxfId="1806" priority="706" stopIfTrue="1" operator="greaterThan">
      <formula>$I$248*2</formula>
    </cfRule>
  </conditionalFormatting>
  <conditionalFormatting sqref="J130:J132">
    <cfRule type="cellIs" dxfId="1805" priority="707" stopIfTrue="1" operator="greaterThan">
      <formula>$J$248*2+2</formula>
    </cfRule>
    <cfRule type="cellIs" dxfId="1804" priority="708" stopIfTrue="1" operator="greaterThan">
      <formula>$J$248*2</formula>
    </cfRule>
  </conditionalFormatting>
  <conditionalFormatting sqref="K130:K132">
    <cfRule type="cellIs" dxfId="1803" priority="709" stopIfTrue="1" operator="greaterThan">
      <formula>$K$248*2+2</formula>
    </cfRule>
    <cfRule type="cellIs" dxfId="1802" priority="710" stopIfTrue="1" operator="greaterThan">
      <formula>$K$248*2</formula>
    </cfRule>
  </conditionalFormatting>
  <conditionalFormatting sqref="L130:L132">
    <cfRule type="cellIs" dxfId="1801" priority="711" stopIfTrue="1" operator="greaterThan">
      <formula>$L$248*2+2</formula>
    </cfRule>
    <cfRule type="cellIs" dxfId="1800" priority="712" stopIfTrue="1" operator="greaterThan">
      <formula>$L$248*2</formula>
    </cfRule>
  </conditionalFormatting>
  <conditionalFormatting sqref="M130:M132">
    <cfRule type="cellIs" dxfId="1799" priority="713" stopIfTrue="1" operator="greaterThan">
      <formula>$M$248*2+2</formula>
    </cfRule>
    <cfRule type="cellIs" dxfId="1798" priority="714" stopIfTrue="1" operator="greaterThan">
      <formula>$M$248*2</formula>
    </cfRule>
  </conditionalFormatting>
  <conditionalFormatting sqref="N130:N132">
    <cfRule type="cellIs" dxfId="1797" priority="715" stopIfTrue="1" operator="greaterThan">
      <formula>$N$248*2+2</formula>
    </cfRule>
    <cfRule type="cellIs" dxfId="1796" priority="716" stopIfTrue="1" operator="greaterThan">
      <formula>$N$248*2</formula>
    </cfRule>
  </conditionalFormatting>
  <conditionalFormatting sqref="G130:G132">
    <cfRule type="cellIs" dxfId="1795" priority="717" stopIfTrue="1" operator="greaterThan">
      <formula>$G$248*2+2</formula>
    </cfRule>
    <cfRule type="cellIs" dxfId="1794" priority="718" stopIfTrue="1" operator="greaterThan">
      <formula>$G$248*2</formula>
    </cfRule>
  </conditionalFormatting>
  <conditionalFormatting sqref="F130:F132">
    <cfRule type="cellIs" dxfId="1793" priority="719" stopIfTrue="1" operator="greaterThan">
      <formula>$F$248*2+2</formula>
    </cfRule>
    <cfRule type="cellIs" dxfId="1792" priority="720" stopIfTrue="1" operator="greaterThan">
      <formula>$F$248*2</formula>
    </cfRule>
  </conditionalFormatting>
  <conditionalFormatting sqref="H127:H129">
    <cfRule type="cellIs" dxfId="1791" priority="685" stopIfTrue="1" operator="greaterThan">
      <formula>$H$248*2+2</formula>
    </cfRule>
    <cfRule type="cellIs" dxfId="1790" priority="686" stopIfTrue="1" operator="greaterThan">
      <formula>$H$248*2</formula>
    </cfRule>
  </conditionalFormatting>
  <conditionalFormatting sqref="I127:I129">
    <cfRule type="cellIs" dxfId="1789" priority="687" stopIfTrue="1" operator="greaterThan">
      <formula>$I$248*2+2</formula>
    </cfRule>
    <cfRule type="cellIs" dxfId="1788" priority="688" stopIfTrue="1" operator="greaterThan">
      <formula>$I$248*2</formula>
    </cfRule>
  </conditionalFormatting>
  <conditionalFormatting sqref="J127:J129">
    <cfRule type="cellIs" dxfId="1787" priority="689" stopIfTrue="1" operator="greaterThan">
      <formula>$J$248*2+2</formula>
    </cfRule>
    <cfRule type="cellIs" dxfId="1786" priority="690" stopIfTrue="1" operator="greaterThan">
      <formula>$J$248*2</formula>
    </cfRule>
  </conditionalFormatting>
  <conditionalFormatting sqref="K127:K129">
    <cfRule type="cellIs" dxfId="1785" priority="691" stopIfTrue="1" operator="greaterThan">
      <formula>$K$248*2+2</formula>
    </cfRule>
    <cfRule type="cellIs" dxfId="1784" priority="692" stopIfTrue="1" operator="greaterThan">
      <formula>$K$248*2</formula>
    </cfRule>
  </conditionalFormatting>
  <conditionalFormatting sqref="L127:L129">
    <cfRule type="cellIs" dxfId="1783" priority="693" stopIfTrue="1" operator="greaterThan">
      <formula>$L$248*2+2</formula>
    </cfRule>
    <cfRule type="cellIs" dxfId="1782" priority="694" stopIfTrue="1" operator="greaterThan">
      <formula>$L$248*2</formula>
    </cfRule>
  </conditionalFormatting>
  <conditionalFormatting sqref="M127:M129">
    <cfRule type="cellIs" dxfId="1781" priority="695" stopIfTrue="1" operator="greaterThan">
      <formula>$M$248*2+2</formula>
    </cfRule>
    <cfRule type="cellIs" dxfId="1780" priority="696" stopIfTrue="1" operator="greaterThan">
      <formula>$M$248*2</formula>
    </cfRule>
  </conditionalFormatting>
  <conditionalFormatting sqref="N127:N129">
    <cfRule type="cellIs" dxfId="1779" priority="697" stopIfTrue="1" operator="greaterThan">
      <formula>$N$248*2+2</formula>
    </cfRule>
    <cfRule type="cellIs" dxfId="1778" priority="698" stopIfTrue="1" operator="greaterThan">
      <formula>$N$248*2</formula>
    </cfRule>
  </conditionalFormatting>
  <conditionalFormatting sqref="G127:G129">
    <cfRule type="cellIs" dxfId="1777" priority="699" stopIfTrue="1" operator="greaterThan">
      <formula>$G$248*2+2</formula>
    </cfRule>
    <cfRule type="cellIs" dxfId="1776" priority="700" stopIfTrue="1" operator="greaterThan">
      <formula>$G$248*2</formula>
    </cfRule>
  </conditionalFormatting>
  <conditionalFormatting sqref="F127:F129">
    <cfRule type="cellIs" dxfId="1775" priority="701" stopIfTrue="1" operator="greaterThan">
      <formula>$F$248*2+2</formula>
    </cfRule>
    <cfRule type="cellIs" dxfId="1774" priority="702" stopIfTrue="1" operator="greaterThan">
      <formula>$F$248*2</formula>
    </cfRule>
  </conditionalFormatting>
  <conditionalFormatting sqref="H124:H126">
    <cfRule type="cellIs" dxfId="1773" priority="667" stopIfTrue="1" operator="greaterThan">
      <formula>$H$248*2+2</formula>
    </cfRule>
    <cfRule type="cellIs" dxfId="1772" priority="668" stopIfTrue="1" operator="greaterThan">
      <formula>$H$248*2</formula>
    </cfRule>
  </conditionalFormatting>
  <conditionalFormatting sqref="I124:I126">
    <cfRule type="cellIs" dxfId="1771" priority="669" stopIfTrue="1" operator="greaterThan">
      <formula>$I$248*2+2</formula>
    </cfRule>
    <cfRule type="cellIs" dxfId="1770" priority="670" stopIfTrue="1" operator="greaterThan">
      <formula>$I$248*2</formula>
    </cfRule>
  </conditionalFormatting>
  <conditionalFormatting sqref="J124:J126">
    <cfRule type="cellIs" dxfId="1769" priority="671" stopIfTrue="1" operator="greaterThan">
      <formula>$J$248*2+2</formula>
    </cfRule>
    <cfRule type="cellIs" dxfId="1768" priority="672" stopIfTrue="1" operator="greaterThan">
      <formula>$J$248*2</formula>
    </cfRule>
  </conditionalFormatting>
  <conditionalFormatting sqref="K124:K126">
    <cfRule type="cellIs" dxfId="1767" priority="673" stopIfTrue="1" operator="greaterThan">
      <formula>$K$248*2+2</formula>
    </cfRule>
    <cfRule type="cellIs" dxfId="1766" priority="674" stopIfTrue="1" operator="greaterThan">
      <formula>$K$248*2</formula>
    </cfRule>
  </conditionalFormatting>
  <conditionalFormatting sqref="L124:L126">
    <cfRule type="cellIs" dxfId="1765" priority="675" stopIfTrue="1" operator="greaterThan">
      <formula>$L$248*2+2</formula>
    </cfRule>
    <cfRule type="cellIs" dxfId="1764" priority="676" stopIfTrue="1" operator="greaterThan">
      <formula>$L$248*2</formula>
    </cfRule>
  </conditionalFormatting>
  <conditionalFormatting sqref="M124:M126">
    <cfRule type="cellIs" dxfId="1763" priority="677" stopIfTrue="1" operator="greaterThan">
      <formula>$M$248*2+2</formula>
    </cfRule>
    <cfRule type="cellIs" dxfId="1762" priority="678" stopIfTrue="1" operator="greaterThan">
      <formula>$M$248*2</formula>
    </cfRule>
  </conditionalFormatting>
  <conditionalFormatting sqref="N124:N126">
    <cfRule type="cellIs" dxfId="1761" priority="679" stopIfTrue="1" operator="greaterThan">
      <formula>$N$248*2+2</formula>
    </cfRule>
    <cfRule type="cellIs" dxfId="1760" priority="680" stopIfTrue="1" operator="greaterThan">
      <formula>$N$248*2</formula>
    </cfRule>
  </conditionalFormatting>
  <conditionalFormatting sqref="G124:G126">
    <cfRule type="cellIs" dxfId="1759" priority="681" stopIfTrue="1" operator="greaterThan">
      <formula>$G$248*2+2</formula>
    </cfRule>
    <cfRule type="cellIs" dxfId="1758" priority="682" stopIfTrue="1" operator="greaterThan">
      <formula>$G$248*2</formula>
    </cfRule>
  </conditionalFormatting>
  <conditionalFormatting sqref="F124:F126">
    <cfRule type="cellIs" dxfId="1757" priority="683" stopIfTrue="1" operator="greaterThan">
      <formula>$F$248*2+2</formula>
    </cfRule>
    <cfRule type="cellIs" dxfId="1756" priority="684" stopIfTrue="1" operator="greaterThan">
      <formula>$F$248*2</formula>
    </cfRule>
  </conditionalFormatting>
  <conditionalFormatting sqref="H121:H123">
    <cfRule type="cellIs" dxfId="1755" priority="649" stopIfTrue="1" operator="greaterThan">
      <formula>$H$248*2+2</formula>
    </cfRule>
    <cfRule type="cellIs" dxfId="1754" priority="650" stopIfTrue="1" operator="greaterThan">
      <formula>$H$248*2</formula>
    </cfRule>
  </conditionalFormatting>
  <conditionalFormatting sqref="I121:I123">
    <cfRule type="cellIs" dxfId="1753" priority="651" stopIfTrue="1" operator="greaterThan">
      <formula>$I$248*2+2</formula>
    </cfRule>
    <cfRule type="cellIs" dxfId="1752" priority="652" stopIfTrue="1" operator="greaterThan">
      <formula>$I$248*2</formula>
    </cfRule>
  </conditionalFormatting>
  <conditionalFormatting sqref="J121:J123">
    <cfRule type="cellIs" dxfId="1751" priority="653" stopIfTrue="1" operator="greaterThan">
      <formula>$J$248*2+2</formula>
    </cfRule>
    <cfRule type="cellIs" dxfId="1750" priority="654" stopIfTrue="1" operator="greaterThan">
      <formula>$J$248*2</formula>
    </cfRule>
  </conditionalFormatting>
  <conditionalFormatting sqref="K121:K123">
    <cfRule type="cellIs" dxfId="1749" priority="655" stopIfTrue="1" operator="greaterThan">
      <formula>$K$248*2+2</formula>
    </cfRule>
    <cfRule type="cellIs" dxfId="1748" priority="656" stopIfTrue="1" operator="greaterThan">
      <formula>$K$248*2</formula>
    </cfRule>
  </conditionalFormatting>
  <conditionalFormatting sqref="L121:L123">
    <cfRule type="cellIs" dxfId="1747" priority="657" stopIfTrue="1" operator="greaterThan">
      <formula>$L$248*2+2</formula>
    </cfRule>
    <cfRule type="cellIs" dxfId="1746" priority="658" stopIfTrue="1" operator="greaterThan">
      <formula>$L$248*2</formula>
    </cfRule>
  </conditionalFormatting>
  <conditionalFormatting sqref="M121:M123">
    <cfRule type="cellIs" dxfId="1745" priority="659" stopIfTrue="1" operator="greaterThan">
      <formula>$M$248*2+2</formula>
    </cfRule>
    <cfRule type="cellIs" dxfId="1744" priority="660" stopIfTrue="1" operator="greaterThan">
      <formula>$M$248*2</formula>
    </cfRule>
  </conditionalFormatting>
  <conditionalFormatting sqref="N121:N123">
    <cfRule type="cellIs" dxfId="1743" priority="661" stopIfTrue="1" operator="greaterThan">
      <formula>$N$248*2+2</formula>
    </cfRule>
    <cfRule type="cellIs" dxfId="1742" priority="662" stopIfTrue="1" operator="greaterThan">
      <formula>$N$248*2</formula>
    </cfRule>
  </conditionalFormatting>
  <conditionalFormatting sqref="G121:G123">
    <cfRule type="cellIs" dxfId="1741" priority="663" stopIfTrue="1" operator="greaterThan">
      <formula>$G$248*2+2</formula>
    </cfRule>
    <cfRule type="cellIs" dxfId="1740" priority="664" stopIfTrue="1" operator="greaterThan">
      <formula>$G$248*2</formula>
    </cfRule>
  </conditionalFormatting>
  <conditionalFormatting sqref="F121:F123">
    <cfRule type="cellIs" dxfId="1739" priority="665" stopIfTrue="1" operator="greaterThan">
      <formula>$F$248*2+2</formula>
    </cfRule>
    <cfRule type="cellIs" dxfId="1738" priority="666" stopIfTrue="1" operator="greaterThan">
      <formula>$F$248*2</formula>
    </cfRule>
  </conditionalFormatting>
  <conditionalFormatting sqref="H111:H113">
    <cfRule type="cellIs" dxfId="1737" priority="631" stopIfTrue="1" operator="greaterThan">
      <formula>$H$248*2+2</formula>
    </cfRule>
    <cfRule type="cellIs" dxfId="1736" priority="632" stopIfTrue="1" operator="greaterThan">
      <formula>$H$248*2</formula>
    </cfRule>
  </conditionalFormatting>
  <conditionalFormatting sqref="I111:I113">
    <cfRule type="cellIs" dxfId="1735" priority="633" stopIfTrue="1" operator="greaterThan">
      <formula>$I$248*2+2</formula>
    </cfRule>
    <cfRule type="cellIs" dxfId="1734" priority="634" stopIfTrue="1" operator="greaterThan">
      <formula>$I$248*2</formula>
    </cfRule>
  </conditionalFormatting>
  <conditionalFormatting sqref="J111:J113">
    <cfRule type="cellIs" dxfId="1733" priority="635" stopIfTrue="1" operator="greaterThan">
      <formula>$J$248*2+2</formula>
    </cfRule>
    <cfRule type="cellIs" dxfId="1732" priority="636" stopIfTrue="1" operator="greaterThan">
      <formula>$J$248*2</formula>
    </cfRule>
  </conditionalFormatting>
  <conditionalFormatting sqref="K111:K113">
    <cfRule type="cellIs" dxfId="1731" priority="637" stopIfTrue="1" operator="greaterThan">
      <formula>$K$248*2+2</formula>
    </cfRule>
    <cfRule type="cellIs" dxfId="1730" priority="638" stopIfTrue="1" operator="greaterThan">
      <formula>$K$248*2</formula>
    </cfRule>
  </conditionalFormatting>
  <conditionalFormatting sqref="L111:L113">
    <cfRule type="cellIs" dxfId="1729" priority="639" stopIfTrue="1" operator="greaterThan">
      <formula>$L$248*2+2</formula>
    </cfRule>
    <cfRule type="cellIs" dxfId="1728" priority="640" stopIfTrue="1" operator="greaterThan">
      <formula>$L$248*2</formula>
    </cfRule>
  </conditionalFormatting>
  <conditionalFormatting sqref="M111:M113">
    <cfRule type="cellIs" dxfId="1727" priority="641" stopIfTrue="1" operator="greaterThan">
      <formula>$M$248*2+2</formula>
    </cfRule>
    <cfRule type="cellIs" dxfId="1726" priority="642" stopIfTrue="1" operator="greaterThan">
      <formula>$M$248*2</formula>
    </cfRule>
  </conditionalFormatting>
  <conditionalFormatting sqref="N111:N113">
    <cfRule type="cellIs" dxfId="1725" priority="643" stopIfTrue="1" operator="greaterThan">
      <formula>$N$248*2+2</formula>
    </cfRule>
    <cfRule type="cellIs" dxfId="1724" priority="644" stopIfTrue="1" operator="greaterThan">
      <formula>$N$248*2</formula>
    </cfRule>
  </conditionalFormatting>
  <conditionalFormatting sqref="G111:G113">
    <cfRule type="cellIs" dxfId="1723" priority="645" stopIfTrue="1" operator="greaterThan">
      <formula>$G$248*2+2</formula>
    </cfRule>
    <cfRule type="cellIs" dxfId="1722" priority="646" stopIfTrue="1" operator="greaterThan">
      <formula>$G$248*2</formula>
    </cfRule>
  </conditionalFormatting>
  <conditionalFormatting sqref="F111:F113">
    <cfRule type="cellIs" dxfId="1721" priority="647" stopIfTrue="1" operator="greaterThan">
      <formula>$F$248*2+2</formula>
    </cfRule>
    <cfRule type="cellIs" dxfId="1720" priority="648" stopIfTrue="1" operator="greaterThan">
      <formula>$F$248*2</formula>
    </cfRule>
  </conditionalFormatting>
  <conditionalFormatting sqref="H106:H108">
    <cfRule type="cellIs" dxfId="1719" priority="613" stopIfTrue="1" operator="greaterThan">
      <formula>$H$248*2+2</formula>
    </cfRule>
    <cfRule type="cellIs" dxfId="1718" priority="614" stopIfTrue="1" operator="greaterThan">
      <formula>$H$248*2</formula>
    </cfRule>
  </conditionalFormatting>
  <conditionalFormatting sqref="I106:I108">
    <cfRule type="cellIs" dxfId="1717" priority="615" stopIfTrue="1" operator="greaterThan">
      <formula>$I$248*2+2</formula>
    </cfRule>
    <cfRule type="cellIs" dxfId="1716" priority="616" stopIfTrue="1" operator="greaterThan">
      <formula>$I$248*2</formula>
    </cfRule>
  </conditionalFormatting>
  <conditionalFormatting sqref="J106:J108">
    <cfRule type="cellIs" dxfId="1715" priority="617" stopIfTrue="1" operator="greaterThan">
      <formula>$J$248*2+2</formula>
    </cfRule>
    <cfRule type="cellIs" dxfId="1714" priority="618" stopIfTrue="1" operator="greaterThan">
      <formula>$J$248*2</formula>
    </cfRule>
  </conditionalFormatting>
  <conditionalFormatting sqref="K106:K108">
    <cfRule type="cellIs" dxfId="1713" priority="619" stopIfTrue="1" operator="greaterThan">
      <formula>$K$248*2+2</formula>
    </cfRule>
    <cfRule type="cellIs" dxfId="1712" priority="620" stopIfTrue="1" operator="greaterThan">
      <formula>$K$248*2</formula>
    </cfRule>
  </conditionalFormatting>
  <conditionalFormatting sqref="L106:L108">
    <cfRule type="cellIs" dxfId="1711" priority="621" stopIfTrue="1" operator="greaterThan">
      <formula>$L$248*2+2</formula>
    </cfRule>
    <cfRule type="cellIs" dxfId="1710" priority="622" stopIfTrue="1" operator="greaterThan">
      <formula>$L$248*2</formula>
    </cfRule>
  </conditionalFormatting>
  <conditionalFormatting sqref="M106:M108">
    <cfRule type="cellIs" dxfId="1709" priority="623" stopIfTrue="1" operator="greaterThan">
      <formula>$M$248*2+2</formula>
    </cfRule>
    <cfRule type="cellIs" dxfId="1708" priority="624" stopIfTrue="1" operator="greaterThan">
      <formula>$M$248*2</formula>
    </cfRule>
  </conditionalFormatting>
  <conditionalFormatting sqref="N106:N108">
    <cfRule type="cellIs" dxfId="1707" priority="625" stopIfTrue="1" operator="greaterThan">
      <formula>$N$248*2+2</formula>
    </cfRule>
    <cfRule type="cellIs" dxfId="1706" priority="626" stopIfTrue="1" operator="greaterThan">
      <formula>$N$248*2</formula>
    </cfRule>
  </conditionalFormatting>
  <conditionalFormatting sqref="G106:G108">
    <cfRule type="cellIs" dxfId="1705" priority="627" stopIfTrue="1" operator="greaterThan">
      <formula>$G$248*2+2</formula>
    </cfRule>
    <cfRule type="cellIs" dxfId="1704" priority="628" stopIfTrue="1" operator="greaterThan">
      <formula>$G$248*2</formula>
    </cfRule>
  </conditionalFormatting>
  <conditionalFormatting sqref="F106:F108">
    <cfRule type="cellIs" dxfId="1703" priority="629" stopIfTrue="1" operator="greaterThan">
      <formula>$F$248*2+2</formula>
    </cfRule>
    <cfRule type="cellIs" dxfId="1702" priority="630" stopIfTrue="1" operator="greaterThan">
      <formula>$F$248*2</formula>
    </cfRule>
  </conditionalFormatting>
  <conditionalFormatting sqref="H103:H105">
    <cfRule type="cellIs" dxfId="1701" priority="595" stopIfTrue="1" operator="greaterThan">
      <formula>$H$248*2+2</formula>
    </cfRule>
    <cfRule type="cellIs" dxfId="1700" priority="596" stopIfTrue="1" operator="greaterThan">
      <formula>$H$248*2</formula>
    </cfRule>
  </conditionalFormatting>
  <conditionalFormatting sqref="I103:I105">
    <cfRule type="cellIs" dxfId="1699" priority="597" stopIfTrue="1" operator="greaterThan">
      <formula>$I$248*2+2</formula>
    </cfRule>
    <cfRule type="cellIs" dxfId="1698" priority="598" stopIfTrue="1" operator="greaterThan">
      <formula>$I$248*2</formula>
    </cfRule>
  </conditionalFormatting>
  <conditionalFormatting sqref="J103:J105">
    <cfRule type="cellIs" dxfId="1697" priority="599" stopIfTrue="1" operator="greaterThan">
      <formula>$J$248*2+2</formula>
    </cfRule>
    <cfRule type="cellIs" dxfId="1696" priority="600" stopIfTrue="1" operator="greaterThan">
      <formula>$J$248*2</formula>
    </cfRule>
  </conditionalFormatting>
  <conditionalFormatting sqref="K103:K105">
    <cfRule type="cellIs" dxfId="1695" priority="601" stopIfTrue="1" operator="greaterThan">
      <formula>$K$248*2+2</formula>
    </cfRule>
    <cfRule type="cellIs" dxfId="1694" priority="602" stopIfTrue="1" operator="greaterThan">
      <formula>$K$248*2</formula>
    </cfRule>
  </conditionalFormatting>
  <conditionalFormatting sqref="L103:L105">
    <cfRule type="cellIs" dxfId="1693" priority="603" stopIfTrue="1" operator="greaterThan">
      <formula>$L$248*2+2</formula>
    </cfRule>
    <cfRule type="cellIs" dxfId="1692" priority="604" stopIfTrue="1" operator="greaterThan">
      <formula>$L$248*2</formula>
    </cfRule>
  </conditionalFormatting>
  <conditionalFormatting sqref="M103:M105">
    <cfRule type="cellIs" dxfId="1691" priority="605" stopIfTrue="1" operator="greaterThan">
      <formula>$M$248*2+2</formula>
    </cfRule>
    <cfRule type="cellIs" dxfId="1690" priority="606" stopIfTrue="1" operator="greaterThan">
      <formula>$M$248*2</formula>
    </cfRule>
  </conditionalFormatting>
  <conditionalFormatting sqref="N103:N105">
    <cfRule type="cellIs" dxfId="1689" priority="607" stopIfTrue="1" operator="greaterThan">
      <formula>$N$248*2+2</formula>
    </cfRule>
    <cfRule type="cellIs" dxfId="1688" priority="608" stopIfTrue="1" operator="greaterThan">
      <formula>$N$248*2</formula>
    </cfRule>
  </conditionalFormatting>
  <conditionalFormatting sqref="G103:G105">
    <cfRule type="cellIs" dxfId="1687" priority="609" stopIfTrue="1" operator="greaterThan">
      <formula>$G$248*2+2</formula>
    </cfRule>
    <cfRule type="cellIs" dxfId="1686" priority="610" stopIfTrue="1" operator="greaterThan">
      <formula>$G$248*2</formula>
    </cfRule>
  </conditionalFormatting>
  <conditionalFormatting sqref="F103:F105">
    <cfRule type="cellIs" dxfId="1685" priority="611" stopIfTrue="1" operator="greaterThan">
      <formula>$F$248*2+2</formula>
    </cfRule>
    <cfRule type="cellIs" dxfId="1684" priority="612" stopIfTrue="1" operator="greaterThan">
      <formula>$F$248*2</formula>
    </cfRule>
  </conditionalFormatting>
  <conditionalFormatting sqref="H102">
    <cfRule type="cellIs" dxfId="1683" priority="577" stopIfTrue="1" operator="greaterThan">
      <formula>$H$248*2+2</formula>
    </cfRule>
    <cfRule type="cellIs" dxfId="1682" priority="578" stopIfTrue="1" operator="greaterThan">
      <formula>$H$248*2</formula>
    </cfRule>
  </conditionalFormatting>
  <conditionalFormatting sqref="I102">
    <cfRule type="cellIs" dxfId="1681" priority="579" stopIfTrue="1" operator="greaterThan">
      <formula>$I$248*2+2</formula>
    </cfRule>
    <cfRule type="cellIs" dxfId="1680" priority="580" stopIfTrue="1" operator="greaterThan">
      <formula>$I$248*2</formula>
    </cfRule>
  </conditionalFormatting>
  <conditionalFormatting sqref="J102">
    <cfRule type="cellIs" dxfId="1679" priority="581" stopIfTrue="1" operator="greaterThan">
      <formula>$J$248*2+2</formula>
    </cfRule>
    <cfRule type="cellIs" dxfId="1678" priority="582" stopIfTrue="1" operator="greaterThan">
      <formula>$J$248*2</formula>
    </cfRule>
  </conditionalFormatting>
  <conditionalFormatting sqref="K102">
    <cfRule type="cellIs" dxfId="1677" priority="583" stopIfTrue="1" operator="greaterThan">
      <formula>$K$248*2+2</formula>
    </cfRule>
    <cfRule type="cellIs" dxfId="1676" priority="584" stopIfTrue="1" operator="greaterThan">
      <formula>$K$248*2</formula>
    </cfRule>
  </conditionalFormatting>
  <conditionalFormatting sqref="L102">
    <cfRule type="cellIs" dxfId="1675" priority="585" stopIfTrue="1" operator="greaterThan">
      <formula>$L$248*2+2</formula>
    </cfRule>
    <cfRule type="cellIs" dxfId="1674" priority="586" stopIfTrue="1" operator="greaterThan">
      <formula>$L$248*2</formula>
    </cfRule>
  </conditionalFormatting>
  <conditionalFormatting sqref="M102">
    <cfRule type="cellIs" dxfId="1673" priority="587" stopIfTrue="1" operator="greaterThan">
      <formula>$M$248*2+2</formula>
    </cfRule>
    <cfRule type="cellIs" dxfId="1672" priority="588" stopIfTrue="1" operator="greaterThan">
      <formula>$M$248*2</formula>
    </cfRule>
  </conditionalFormatting>
  <conditionalFormatting sqref="N102">
    <cfRule type="cellIs" dxfId="1671" priority="589" stopIfTrue="1" operator="greaterThan">
      <formula>$N$248*2+2</formula>
    </cfRule>
    <cfRule type="cellIs" dxfId="1670" priority="590" stopIfTrue="1" operator="greaterThan">
      <formula>$N$248*2</formula>
    </cfRule>
  </conditionalFormatting>
  <conditionalFormatting sqref="G102">
    <cfRule type="cellIs" dxfId="1669" priority="591" stopIfTrue="1" operator="greaterThan">
      <formula>$G$248*2+2</formula>
    </cfRule>
    <cfRule type="cellIs" dxfId="1668" priority="592" stopIfTrue="1" operator="greaterThan">
      <formula>$G$248*2</formula>
    </cfRule>
  </conditionalFormatting>
  <conditionalFormatting sqref="F102">
    <cfRule type="cellIs" dxfId="1667" priority="593" stopIfTrue="1" operator="greaterThan">
      <formula>$F$248*2+2</formula>
    </cfRule>
    <cfRule type="cellIs" dxfId="1666" priority="594" stopIfTrue="1" operator="greaterThan">
      <formula>$F$248*2</formula>
    </cfRule>
  </conditionalFormatting>
  <conditionalFormatting sqref="H146">
    <cfRule type="cellIs" dxfId="1665" priority="559" stopIfTrue="1" operator="greaterThan">
      <formula>$H$248*2+2</formula>
    </cfRule>
    <cfRule type="cellIs" dxfId="1664" priority="560" stopIfTrue="1" operator="greaterThan">
      <formula>$H$248*2</formula>
    </cfRule>
  </conditionalFormatting>
  <conditionalFormatting sqref="I146">
    <cfRule type="cellIs" dxfId="1663" priority="561" stopIfTrue="1" operator="greaterThan">
      <formula>$I$248*2+2</formula>
    </cfRule>
    <cfRule type="cellIs" dxfId="1662" priority="562" stopIfTrue="1" operator="greaterThan">
      <formula>$I$248*2</formula>
    </cfRule>
  </conditionalFormatting>
  <conditionalFormatting sqref="J146">
    <cfRule type="cellIs" dxfId="1661" priority="563" stopIfTrue="1" operator="greaterThan">
      <formula>$J$248*2+2</formula>
    </cfRule>
    <cfRule type="cellIs" dxfId="1660" priority="564" stopIfTrue="1" operator="greaterThan">
      <formula>$J$248*2</formula>
    </cfRule>
  </conditionalFormatting>
  <conditionalFormatting sqref="K146">
    <cfRule type="cellIs" dxfId="1659" priority="565" stopIfTrue="1" operator="greaterThan">
      <formula>$K$248*2+2</formula>
    </cfRule>
    <cfRule type="cellIs" dxfId="1658" priority="566" stopIfTrue="1" operator="greaterThan">
      <formula>$K$248*2</formula>
    </cfRule>
  </conditionalFormatting>
  <conditionalFormatting sqref="L146">
    <cfRule type="cellIs" dxfId="1657" priority="567" stopIfTrue="1" operator="greaterThan">
      <formula>$L$248*2+2</formula>
    </cfRule>
    <cfRule type="cellIs" dxfId="1656" priority="568" stopIfTrue="1" operator="greaterThan">
      <formula>$L$248*2</formula>
    </cfRule>
  </conditionalFormatting>
  <conditionalFormatting sqref="M146">
    <cfRule type="cellIs" dxfId="1655" priority="569" stopIfTrue="1" operator="greaterThan">
      <formula>$M$248*2+2</formula>
    </cfRule>
    <cfRule type="cellIs" dxfId="1654" priority="570" stopIfTrue="1" operator="greaterThan">
      <formula>$M$248*2</formula>
    </cfRule>
  </conditionalFormatting>
  <conditionalFormatting sqref="N146">
    <cfRule type="cellIs" dxfId="1653" priority="571" stopIfTrue="1" operator="greaterThan">
      <formula>$N$248*2+2</formula>
    </cfRule>
    <cfRule type="cellIs" dxfId="1652" priority="572" stopIfTrue="1" operator="greaterThan">
      <formula>$N$248*2</formula>
    </cfRule>
  </conditionalFormatting>
  <conditionalFormatting sqref="G146">
    <cfRule type="cellIs" dxfId="1651" priority="573" stopIfTrue="1" operator="greaterThan">
      <formula>$G$248*2+2</formula>
    </cfRule>
    <cfRule type="cellIs" dxfId="1650" priority="574" stopIfTrue="1" operator="greaterThan">
      <formula>$G$248*2</formula>
    </cfRule>
  </conditionalFormatting>
  <conditionalFormatting sqref="F146">
    <cfRule type="cellIs" dxfId="1649" priority="575" stopIfTrue="1" operator="greaterThan">
      <formula>$F$248*2+2</formula>
    </cfRule>
    <cfRule type="cellIs" dxfId="1648" priority="576" stopIfTrue="1" operator="greaterThan">
      <formula>$F$248*2</formula>
    </cfRule>
  </conditionalFormatting>
  <conditionalFormatting sqref="H227:H229">
    <cfRule type="cellIs" dxfId="1647" priority="541" stopIfTrue="1" operator="greaterThan">
      <formula>$H$248*2+2</formula>
    </cfRule>
    <cfRule type="cellIs" dxfId="1646" priority="542" stopIfTrue="1" operator="greaterThan">
      <formula>$H$248*2</formula>
    </cfRule>
  </conditionalFormatting>
  <conditionalFormatting sqref="I227:I229">
    <cfRule type="cellIs" dxfId="1645" priority="543" stopIfTrue="1" operator="greaterThan">
      <formula>$I$248*2+2</formula>
    </cfRule>
    <cfRule type="cellIs" dxfId="1644" priority="544" stopIfTrue="1" operator="greaterThan">
      <formula>$I$248*2</formula>
    </cfRule>
  </conditionalFormatting>
  <conditionalFormatting sqref="J227:J229">
    <cfRule type="cellIs" dxfId="1643" priority="545" stopIfTrue="1" operator="greaterThan">
      <formula>$J$248*2+2</formula>
    </cfRule>
    <cfRule type="cellIs" dxfId="1642" priority="546" stopIfTrue="1" operator="greaterThan">
      <formula>$J$248*2</formula>
    </cfRule>
  </conditionalFormatting>
  <conditionalFormatting sqref="K227:K229">
    <cfRule type="cellIs" dxfId="1641" priority="547" stopIfTrue="1" operator="greaterThan">
      <formula>$K$248*2+2</formula>
    </cfRule>
    <cfRule type="cellIs" dxfId="1640" priority="548" stopIfTrue="1" operator="greaterThan">
      <formula>$K$248*2</formula>
    </cfRule>
  </conditionalFormatting>
  <conditionalFormatting sqref="L227:L229">
    <cfRule type="cellIs" dxfId="1639" priority="549" stopIfTrue="1" operator="greaterThan">
      <formula>$L$248*2+2</formula>
    </cfRule>
    <cfRule type="cellIs" dxfId="1638" priority="550" stopIfTrue="1" operator="greaterThan">
      <formula>$L$248*2</formula>
    </cfRule>
  </conditionalFormatting>
  <conditionalFormatting sqref="M227:M229">
    <cfRule type="cellIs" dxfId="1637" priority="551" stopIfTrue="1" operator="greaterThan">
      <formula>$M$248*2+2</formula>
    </cfRule>
    <cfRule type="cellIs" dxfId="1636" priority="552" stopIfTrue="1" operator="greaterThan">
      <formula>$M$248*2</formula>
    </cfRule>
  </conditionalFormatting>
  <conditionalFormatting sqref="N227:N229">
    <cfRule type="cellIs" dxfId="1635" priority="553" stopIfTrue="1" operator="greaterThan">
      <formula>$N$248*2+2</formula>
    </cfRule>
    <cfRule type="cellIs" dxfId="1634" priority="554" stopIfTrue="1" operator="greaterThan">
      <formula>$N$248*2</formula>
    </cfRule>
  </conditionalFormatting>
  <conditionalFormatting sqref="G227:G229">
    <cfRule type="cellIs" dxfId="1633" priority="555" stopIfTrue="1" operator="greaterThan">
      <formula>$G$248*2+2</formula>
    </cfRule>
    <cfRule type="cellIs" dxfId="1632" priority="556" stopIfTrue="1" operator="greaterThan">
      <formula>$G$248*2</formula>
    </cfRule>
  </conditionalFormatting>
  <conditionalFormatting sqref="F227:F229">
    <cfRule type="cellIs" dxfId="1631" priority="557" stopIfTrue="1" operator="greaterThan">
      <formula>$F$248*2+2</formula>
    </cfRule>
    <cfRule type="cellIs" dxfId="1630" priority="558" stopIfTrue="1" operator="greaterThan">
      <formula>$F$248*2</formula>
    </cfRule>
  </conditionalFormatting>
  <conditionalFormatting sqref="H226">
    <cfRule type="cellIs" dxfId="1629" priority="523" stopIfTrue="1" operator="greaterThan">
      <formula>$H$248*2+2</formula>
    </cfRule>
    <cfRule type="cellIs" dxfId="1628" priority="524" stopIfTrue="1" operator="greaterThan">
      <formula>$H$248*2</formula>
    </cfRule>
  </conditionalFormatting>
  <conditionalFormatting sqref="I226">
    <cfRule type="cellIs" dxfId="1627" priority="525" stopIfTrue="1" operator="greaterThan">
      <formula>$I$248*2+2</formula>
    </cfRule>
    <cfRule type="cellIs" dxfId="1626" priority="526" stopIfTrue="1" operator="greaterThan">
      <formula>$I$248*2</formula>
    </cfRule>
  </conditionalFormatting>
  <conditionalFormatting sqref="J226">
    <cfRule type="cellIs" dxfId="1625" priority="527" stopIfTrue="1" operator="greaterThan">
      <formula>$J$248*2+2</formula>
    </cfRule>
    <cfRule type="cellIs" dxfId="1624" priority="528" stopIfTrue="1" operator="greaterThan">
      <formula>$J$248*2</formula>
    </cfRule>
  </conditionalFormatting>
  <conditionalFormatting sqref="K226">
    <cfRule type="cellIs" dxfId="1623" priority="529" stopIfTrue="1" operator="greaterThan">
      <formula>$K$248*2+2</formula>
    </cfRule>
    <cfRule type="cellIs" dxfId="1622" priority="530" stopIfTrue="1" operator="greaterThan">
      <formula>$K$248*2</formula>
    </cfRule>
  </conditionalFormatting>
  <conditionalFormatting sqref="L226">
    <cfRule type="cellIs" dxfId="1621" priority="531" stopIfTrue="1" operator="greaterThan">
      <formula>$L$248*2+2</formula>
    </cfRule>
    <cfRule type="cellIs" dxfId="1620" priority="532" stopIfTrue="1" operator="greaterThan">
      <formula>$L$248*2</formula>
    </cfRule>
  </conditionalFormatting>
  <conditionalFormatting sqref="M226">
    <cfRule type="cellIs" dxfId="1619" priority="533" stopIfTrue="1" operator="greaterThan">
      <formula>$M$248*2+2</formula>
    </cfRule>
    <cfRule type="cellIs" dxfId="1618" priority="534" stopIfTrue="1" operator="greaterThan">
      <formula>$M$248*2</formula>
    </cfRule>
  </conditionalFormatting>
  <conditionalFormatting sqref="N226">
    <cfRule type="cellIs" dxfId="1617" priority="535" stopIfTrue="1" operator="greaterThan">
      <formula>$N$248*2+2</formula>
    </cfRule>
    <cfRule type="cellIs" dxfId="1616" priority="536" stopIfTrue="1" operator="greaterThan">
      <formula>$N$248*2</formula>
    </cfRule>
  </conditionalFormatting>
  <conditionalFormatting sqref="G226">
    <cfRule type="cellIs" dxfId="1615" priority="537" stopIfTrue="1" operator="greaterThan">
      <formula>$G$248*2+2</formula>
    </cfRule>
    <cfRule type="cellIs" dxfId="1614" priority="538" stopIfTrue="1" operator="greaterThan">
      <formula>$G$248*2</formula>
    </cfRule>
  </conditionalFormatting>
  <conditionalFormatting sqref="F226">
    <cfRule type="cellIs" dxfId="1613" priority="539" stopIfTrue="1" operator="greaterThan">
      <formula>$F$248*2+2</formula>
    </cfRule>
    <cfRule type="cellIs" dxfId="1612" priority="540" stopIfTrue="1" operator="greaterThan">
      <formula>$F$248*2</formula>
    </cfRule>
  </conditionalFormatting>
  <conditionalFormatting sqref="H212">
    <cfRule type="cellIs" dxfId="1611" priority="505" stopIfTrue="1" operator="greaterThan">
      <formula>$H$248*2+2</formula>
    </cfRule>
    <cfRule type="cellIs" dxfId="1610" priority="506" stopIfTrue="1" operator="greaterThan">
      <formula>$H$248*2</formula>
    </cfRule>
  </conditionalFormatting>
  <conditionalFormatting sqref="I212">
    <cfRule type="cellIs" dxfId="1609" priority="507" stopIfTrue="1" operator="greaterThan">
      <formula>$I$248*2+2</formula>
    </cfRule>
    <cfRule type="cellIs" dxfId="1608" priority="508" stopIfTrue="1" operator="greaterThan">
      <formula>$I$248*2</formula>
    </cfRule>
  </conditionalFormatting>
  <conditionalFormatting sqref="J212">
    <cfRule type="cellIs" dxfId="1607" priority="509" stopIfTrue="1" operator="greaterThan">
      <formula>$J$248*2+2</formula>
    </cfRule>
    <cfRule type="cellIs" dxfId="1606" priority="510" stopIfTrue="1" operator="greaterThan">
      <formula>$J$248*2</formula>
    </cfRule>
  </conditionalFormatting>
  <conditionalFormatting sqref="K212">
    <cfRule type="cellIs" dxfId="1605" priority="511" stopIfTrue="1" operator="greaterThan">
      <formula>$K$248*2+2</formula>
    </cfRule>
    <cfRule type="cellIs" dxfId="1604" priority="512" stopIfTrue="1" operator="greaterThan">
      <formula>$K$248*2</formula>
    </cfRule>
  </conditionalFormatting>
  <conditionalFormatting sqref="L212">
    <cfRule type="cellIs" dxfId="1603" priority="513" stopIfTrue="1" operator="greaterThan">
      <formula>$L$248*2+2</formula>
    </cfRule>
    <cfRule type="cellIs" dxfId="1602" priority="514" stopIfTrue="1" operator="greaterThan">
      <formula>$L$248*2</formula>
    </cfRule>
  </conditionalFormatting>
  <conditionalFormatting sqref="M212">
    <cfRule type="cellIs" dxfId="1601" priority="515" stopIfTrue="1" operator="greaterThan">
      <formula>$M$248*2+2</formula>
    </cfRule>
    <cfRule type="cellIs" dxfId="1600" priority="516" stopIfTrue="1" operator="greaterThan">
      <formula>$M$248*2</formula>
    </cfRule>
  </conditionalFormatting>
  <conditionalFormatting sqref="N212">
    <cfRule type="cellIs" dxfId="1599" priority="517" stopIfTrue="1" operator="greaterThan">
      <formula>$N$248*2+2</formula>
    </cfRule>
    <cfRule type="cellIs" dxfId="1598" priority="518" stopIfTrue="1" operator="greaterThan">
      <formula>$N$248*2</formula>
    </cfRule>
  </conditionalFormatting>
  <conditionalFormatting sqref="G212">
    <cfRule type="cellIs" dxfId="1597" priority="519" stopIfTrue="1" operator="greaterThan">
      <formula>$G$248*2+2</formula>
    </cfRule>
    <cfRule type="cellIs" dxfId="1596" priority="520" stopIfTrue="1" operator="greaterThan">
      <formula>$G$248*2</formula>
    </cfRule>
  </conditionalFormatting>
  <conditionalFormatting sqref="F212">
    <cfRule type="cellIs" dxfId="1595" priority="521" stopIfTrue="1" operator="greaterThan">
      <formula>$F$248*2+2</formula>
    </cfRule>
    <cfRule type="cellIs" dxfId="1594" priority="522" stopIfTrue="1" operator="greaterThan">
      <formula>$F$248*2</formula>
    </cfRule>
  </conditionalFormatting>
  <conditionalFormatting sqref="H209:H211">
    <cfRule type="cellIs" dxfId="1593" priority="487" stopIfTrue="1" operator="greaterThan">
      <formula>$H$248*2+2</formula>
    </cfRule>
    <cfRule type="cellIs" dxfId="1592" priority="488" stopIfTrue="1" operator="greaterThan">
      <formula>$H$248*2</formula>
    </cfRule>
  </conditionalFormatting>
  <conditionalFormatting sqref="I209:I211">
    <cfRule type="cellIs" dxfId="1591" priority="489" stopIfTrue="1" operator="greaterThan">
      <formula>$I$248*2+2</formula>
    </cfRule>
    <cfRule type="cellIs" dxfId="1590" priority="490" stopIfTrue="1" operator="greaterThan">
      <formula>$I$248*2</formula>
    </cfRule>
  </conditionalFormatting>
  <conditionalFormatting sqref="J209:J211">
    <cfRule type="cellIs" dxfId="1589" priority="491" stopIfTrue="1" operator="greaterThan">
      <formula>$J$248*2+2</formula>
    </cfRule>
    <cfRule type="cellIs" dxfId="1588" priority="492" stopIfTrue="1" operator="greaterThan">
      <formula>$J$248*2</formula>
    </cfRule>
  </conditionalFormatting>
  <conditionalFormatting sqref="K209:K211">
    <cfRule type="cellIs" dxfId="1587" priority="493" stopIfTrue="1" operator="greaterThan">
      <formula>$K$248*2+2</formula>
    </cfRule>
    <cfRule type="cellIs" dxfId="1586" priority="494" stopIfTrue="1" operator="greaterThan">
      <formula>$K$248*2</formula>
    </cfRule>
  </conditionalFormatting>
  <conditionalFormatting sqref="L209:L211">
    <cfRule type="cellIs" dxfId="1585" priority="495" stopIfTrue="1" operator="greaterThan">
      <formula>$L$248*2+2</formula>
    </cfRule>
    <cfRule type="cellIs" dxfId="1584" priority="496" stopIfTrue="1" operator="greaterThan">
      <formula>$L$248*2</formula>
    </cfRule>
  </conditionalFormatting>
  <conditionalFormatting sqref="M209:M211">
    <cfRule type="cellIs" dxfId="1583" priority="497" stopIfTrue="1" operator="greaterThan">
      <formula>$M$248*2+2</formula>
    </cfRule>
    <cfRule type="cellIs" dxfId="1582" priority="498" stopIfTrue="1" operator="greaterThan">
      <formula>$M$248*2</formula>
    </cfRule>
  </conditionalFormatting>
  <conditionalFormatting sqref="N209:N211">
    <cfRule type="cellIs" dxfId="1581" priority="499" stopIfTrue="1" operator="greaterThan">
      <formula>$N$248*2+2</formula>
    </cfRule>
    <cfRule type="cellIs" dxfId="1580" priority="500" stopIfTrue="1" operator="greaterThan">
      <formula>$N$248*2</formula>
    </cfRule>
  </conditionalFormatting>
  <conditionalFormatting sqref="G209:G211">
    <cfRule type="cellIs" dxfId="1579" priority="501" stopIfTrue="1" operator="greaterThan">
      <formula>$G$248*2+2</formula>
    </cfRule>
    <cfRule type="cellIs" dxfId="1578" priority="502" stopIfTrue="1" operator="greaterThan">
      <formula>$G$248*2</formula>
    </cfRule>
  </conditionalFormatting>
  <conditionalFormatting sqref="F209:F211">
    <cfRule type="cellIs" dxfId="1577" priority="503" stopIfTrue="1" operator="greaterThan">
      <formula>$F$248*2+2</formula>
    </cfRule>
    <cfRule type="cellIs" dxfId="1576" priority="504" stopIfTrue="1" operator="greaterThan">
      <formula>$F$248*2</formula>
    </cfRule>
  </conditionalFormatting>
  <conditionalFormatting sqref="H208">
    <cfRule type="cellIs" dxfId="1575" priority="469" stopIfTrue="1" operator="greaterThan">
      <formula>$H$248*2+2</formula>
    </cfRule>
    <cfRule type="cellIs" dxfId="1574" priority="470" stopIfTrue="1" operator="greaterThan">
      <formula>$H$248*2</formula>
    </cfRule>
  </conditionalFormatting>
  <conditionalFormatting sqref="I208">
    <cfRule type="cellIs" dxfId="1573" priority="471" stopIfTrue="1" operator="greaterThan">
      <formula>$I$248*2+2</formula>
    </cfRule>
    <cfRule type="cellIs" dxfId="1572" priority="472" stopIfTrue="1" operator="greaterThan">
      <formula>$I$248*2</formula>
    </cfRule>
  </conditionalFormatting>
  <conditionalFormatting sqref="J208">
    <cfRule type="cellIs" dxfId="1571" priority="473" stopIfTrue="1" operator="greaterThan">
      <formula>$J$248*2+2</formula>
    </cfRule>
    <cfRule type="cellIs" dxfId="1570" priority="474" stopIfTrue="1" operator="greaterThan">
      <formula>$J$248*2</formula>
    </cfRule>
  </conditionalFormatting>
  <conditionalFormatting sqref="K208">
    <cfRule type="cellIs" dxfId="1569" priority="475" stopIfTrue="1" operator="greaterThan">
      <formula>$K$248*2+2</formula>
    </cfRule>
    <cfRule type="cellIs" dxfId="1568" priority="476" stopIfTrue="1" operator="greaterThan">
      <formula>$K$248*2</formula>
    </cfRule>
  </conditionalFormatting>
  <conditionalFormatting sqref="L208">
    <cfRule type="cellIs" dxfId="1567" priority="477" stopIfTrue="1" operator="greaterThan">
      <formula>$L$248*2+2</formula>
    </cfRule>
    <cfRule type="cellIs" dxfId="1566" priority="478" stopIfTrue="1" operator="greaterThan">
      <formula>$L$248*2</formula>
    </cfRule>
  </conditionalFormatting>
  <conditionalFormatting sqref="M208">
    <cfRule type="cellIs" dxfId="1565" priority="479" stopIfTrue="1" operator="greaterThan">
      <formula>$M$248*2+2</formula>
    </cfRule>
    <cfRule type="cellIs" dxfId="1564" priority="480" stopIfTrue="1" operator="greaterThan">
      <formula>$M$248*2</formula>
    </cfRule>
  </conditionalFormatting>
  <conditionalFormatting sqref="N208">
    <cfRule type="cellIs" dxfId="1563" priority="481" stopIfTrue="1" operator="greaterThan">
      <formula>$N$248*2+2</formula>
    </cfRule>
    <cfRule type="cellIs" dxfId="1562" priority="482" stopIfTrue="1" operator="greaterThan">
      <formula>$N$248*2</formula>
    </cfRule>
  </conditionalFormatting>
  <conditionalFormatting sqref="G208">
    <cfRule type="cellIs" dxfId="1561" priority="483" stopIfTrue="1" operator="greaterThan">
      <formula>$G$248*2+2</formula>
    </cfRule>
    <cfRule type="cellIs" dxfId="1560" priority="484" stopIfTrue="1" operator="greaterThan">
      <formula>$G$248*2</formula>
    </cfRule>
  </conditionalFormatting>
  <conditionalFormatting sqref="F208">
    <cfRule type="cellIs" dxfId="1559" priority="485" stopIfTrue="1" operator="greaterThan">
      <formula>$F$248*2+2</formula>
    </cfRule>
    <cfRule type="cellIs" dxfId="1558" priority="486" stopIfTrue="1" operator="greaterThan">
      <formula>$F$248*2</formula>
    </cfRule>
  </conditionalFormatting>
  <conditionalFormatting sqref="H169:H172">
    <cfRule type="cellIs" dxfId="1557" priority="451" stopIfTrue="1" operator="greaterThan">
      <formula>$H$248*2+2</formula>
    </cfRule>
    <cfRule type="cellIs" dxfId="1556" priority="452" stopIfTrue="1" operator="greaterThan">
      <formula>$H$248*2</formula>
    </cfRule>
  </conditionalFormatting>
  <conditionalFormatting sqref="I169:I172">
    <cfRule type="cellIs" dxfId="1555" priority="453" stopIfTrue="1" operator="greaterThan">
      <formula>$I$248*2+2</formula>
    </cfRule>
    <cfRule type="cellIs" dxfId="1554" priority="454" stopIfTrue="1" operator="greaterThan">
      <formula>$I$248*2</formula>
    </cfRule>
  </conditionalFormatting>
  <conditionalFormatting sqref="J169:J172">
    <cfRule type="cellIs" dxfId="1553" priority="455" stopIfTrue="1" operator="greaterThan">
      <formula>$J$248*2+2</formula>
    </cfRule>
    <cfRule type="cellIs" dxfId="1552" priority="456" stopIfTrue="1" operator="greaterThan">
      <formula>$J$248*2</formula>
    </cfRule>
  </conditionalFormatting>
  <conditionalFormatting sqref="K169:K172">
    <cfRule type="cellIs" dxfId="1551" priority="457" stopIfTrue="1" operator="greaterThan">
      <formula>$K$248*2+2</formula>
    </cfRule>
    <cfRule type="cellIs" dxfId="1550" priority="458" stopIfTrue="1" operator="greaterThan">
      <formula>$K$248*2</formula>
    </cfRule>
  </conditionalFormatting>
  <conditionalFormatting sqref="L169:L172">
    <cfRule type="cellIs" dxfId="1549" priority="459" stopIfTrue="1" operator="greaterThan">
      <formula>$L$248*2+2</formula>
    </cfRule>
    <cfRule type="cellIs" dxfId="1548" priority="460" stopIfTrue="1" operator="greaterThan">
      <formula>$L$248*2</formula>
    </cfRule>
  </conditionalFormatting>
  <conditionalFormatting sqref="M169:M172">
    <cfRule type="cellIs" dxfId="1547" priority="461" stopIfTrue="1" operator="greaterThan">
      <formula>$M$248*2+2</formula>
    </cfRule>
    <cfRule type="cellIs" dxfId="1546" priority="462" stopIfTrue="1" operator="greaterThan">
      <formula>$M$248*2</formula>
    </cfRule>
  </conditionalFormatting>
  <conditionalFormatting sqref="N169:N172">
    <cfRule type="cellIs" dxfId="1545" priority="463" stopIfTrue="1" operator="greaterThan">
      <formula>$N$248*2+2</formula>
    </cfRule>
    <cfRule type="cellIs" dxfId="1544" priority="464" stopIfTrue="1" operator="greaterThan">
      <formula>$N$248*2</formula>
    </cfRule>
  </conditionalFormatting>
  <conditionalFormatting sqref="G169:G172">
    <cfRule type="cellIs" dxfId="1543" priority="465" stopIfTrue="1" operator="greaterThan">
      <formula>$G$248*2+2</formula>
    </cfRule>
    <cfRule type="cellIs" dxfId="1542" priority="466" stopIfTrue="1" operator="greaterThan">
      <formula>$G$248*2</formula>
    </cfRule>
  </conditionalFormatting>
  <conditionalFormatting sqref="F169:F172">
    <cfRule type="cellIs" dxfId="1541" priority="467" stopIfTrue="1" operator="greaterThan">
      <formula>$F$248*2+2</formula>
    </cfRule>
    <cfRule type="cellIs" dxfId="1540" priority="468" stopIfTrue="1" operator="greaterThan">
      <formula>$F$248*2</formula>
    </cfRule>
  </conditionalFormatting>
  <conditionalFormatting sqref="H166:H168">
    <cfRule type="cellIs" dxfId="1539" priority="433" stopIfTrue="1" operator="greaterThan">
      <formula>$H$248*2+2</formula>
    </cfRule>
    <cfRule type="cellIs" dxfId="1538" priority="434" stopIfTrue="1" operator="greaterThan">
      <formula>$H$248*2</formula>
    </cfRule>
  </conditionalFormatting>
  <conditionalFormatting sqref="I166:I168">
    <cfRule type="cellIs" dxfId="1537" priority="435" stopIfTrue="1" operator="greaterThan">
      <formula>$I$248*2+2</formula>
    </cfRule>
    <cfRule type="cellIs" dxfId="1536" priority="436" stopIfTrue="1" operator="greaterThan">
      <formula>$I$248*2</formula>
    </cfRule>
  </conditionalFormatting>
  <conditionalFormatting sqref="J166:J168">
    <cfRule type="cellIs" dxfId="1535" priority="437" stopIfTrue="1" operator="greaterThan">
      <formula>$J$248*2+2</formula>
    </cfRule>
    <cfRule type="cellIs" dxfId="1534" priority="438" stopIfTrue="1" operator="greaterThan">
      <formula>$J$248*2</formula>
    </cfRule>
  </conditionalFormatting>
  <conditionalFormatting sqref="K166:K168">
    <cfRule type="cellIs" dxfId="1533" priority="439" stopIfTrue="1" operator="greaterThan">
      <formula>$K$248*2+2</formula>
    </cfRule>
    <cfRule type="cellIs" dxfId="1532" priority="440" stopIfTrue="1" operator="greaterThan">
      <formula>$K$248*2</formula>
    </cfRule>
  </conditionalFormatting>
  <conditionalFormatting sqref="L166:L168">
    <cfRule type="cellIs" dxfId="1531" priority="441" stopIfTrue="1" operator="greaterThan">
      <formula>$L$248*2+2</formula>
    </cfRule>
    <cfRule type="cellIs" dxfId="1530" priority="442" stopIfTrue="1" operator="greaterThan">
      <formula>$L$248*2</formula>
    </cfRule>
  </conditionalFormatting>
  <conditionalFormatting sqref="M166:M168">
    <cfRule type="cellIs" dxfId="1529" priority="443" stopIfTrue="1" operator="greaterThan">
      <formula>$M$248*2+2</formula>
    </cfRule>
    <cfRule type="cellIs" dxfId="1528" priority="444" stopIfTrue="1" operator="greaterThan">
      <formula>$M$248*2</formula>
    </cfRule>
  </conditionalFormatting>
  <conditionalFormatting sqref="N166:N168">
    <cfRule type="cellIs" dxfId="1527" priority="445" stopIfTrue="1" operator="greaterThan">
      <formula>$N$248*2+2</formula>
    </cfRule>
    <cfRule type="cellIs" dxfId="1526" priority="446" stopIfTrue="1" operator="greaterThan">
      <formula>$N$248*2</formula>
    </cfRule>
  </conditionalFormatting>
  <conditionalFormatting sqref="G166:G168">
    <cfRule type="cellIs" dxfId="1525" priority="447" stopIfTrue="1" operator="greaterThan">
      <formula>$G$248*2+2</formula>
    </cfRule>
    <cfRule type="cellIs" dxfId="1524" priority="448" stopIfTrue="1" operator="greaterThan">
      <formula>$G$248*2</formula>
    </cfRule>
  </conditionalFormatting>
  <conditionalFormatting sqref="F166:F168">
    <cfRule type="cellIs" dxfId="1523" priority="449" stopIfTrue="1" operator="greaterThan">
      <formula>$F$248*2+2</formula>
    </cfRule>
    <cfRule type="cellIs" dxfId="1522" priority="450" stopIfTrue="1" operator="greaterThan">
      <formula>$F$248*2</formula>
    </cfRule>
  </conditionalFormatting>
  <conditionalFormatting sqref="H165">
    <cfRule type="cellIs" dxfId="1521" priority="415" stopIfTrue="1" operator="greaterThan">
      <formula>$H$248*2+2</formula>
    </cfRule>
    <cfRule type="cellIs" dxfId="1520" priority="416" stopIfTrue="1" operator="greaterThan">
      <formula>$H$248*2</formula>
    </cfRule>
  </conditionalFormatting>
  <conditionalFormatting sqref="I165">
    <cfRule type="cellIs" dxfId="1519" priority="417" stopIfTrue="1" operator="greaterThan">
      <formula>$I$248*2+2</formula>
    </cfRule>
    <cfRule type="cellIs" dxfId="1518" priority="418" stopIfTrue="1" operator="greaterThan">
      <formula>$I$248*2</formula>
    </cfRule>
  </conditionalFormatting>
  <conditionalFormatting sqref="J165">
    <cfRule type="cellIs" dxfId="1517" priority="419" stopIfTrue="1" operator="greaterThan">
      <formula>$J$248*2+2</formula>
    </cfRule>
    <cfRule type="cellIs" dxfId="1516" priority="420" stopIfTrue="1" operator="greaterThan">
      <formula>$J$248*2</formula>
    </cfRule>
  </conditionalFormatting>
  <conditionalFormatting sqref="K165">
    <cfRule type="cellIs" dxfId="1515" priority="421" stopIfTrue="1" operator="greaterThan">
      <formula>$K$248*2+2</formula>
    </cfRule>
    <cfRule type="cellIs" dxfId="1514" priority="422" stopIfTrue="1" operator="greaterThan">
      <formula>$K$248*2</formula>
    </cfRule>
  </conditionalFormatting>
  <conditionalFormatting sqref="L165">
    <cfRule type="cellIs" dxfId="1513" priority="423" stopIfTrue="1" operator="greaterThan">
      <formula>$L$248*2+2</formula>
    </cfRule>
    <cfRule type="cellIs" dxfId="1512" priority="424" stopIfTrue="1" operator="greaterThan">
      <formula>$L$248*2</formula>
    </cfRule>
  </conditionalFormatting>
  <conditionalFormatting sqref="M165">
    <cfRule type="cellIs" dxfId="1511" priority="425" stopIfTrue="1" operator="greaterThan">
      <formula>$M$248*2+2</formula>
    </cfRule>
    <cfRule type="cellIs" dxfId="1510" priority="426" stopIfTrue="1" operator="greaterThan">
      <formula>$M$248*2</formula>
    </cfRule>
  </conditionalFormatting>
  <conditionalFormatting sqref="N165">
    <cfRule type="cellIs" dxfId="1509" priority="427" stopIfTrue="1" operator="greaterThan">
      <formula>$N$248*2+2</formula>
    </cfRule>
    <cfRule type="cellIs" dxfId="1508" priority="428" stopIfTrue="1" operator="greaterThan">
      <formula>$N$248*2</formula>
    </cfRule>
  </conditionalFormatting>
  <conditionalFormatting sqref="G165">
    <cfRule type="cellIs" dxfId="1507" priority="429" stopIfTrue="1" operator="greaterThan">
      <formula>$G$248*2+2</formula>
    </cfRule>
    <cfRule type="cellIs" dxfId="1506" priority="430" stopIfTrue="1" operator="greaterThan">
      <formula>$G$248*2</formula>
    </cfRule>
  </conditionalFormatting>
  <conditionalFormatting sqref="F165">
    <cfRule type="cellIs" dxfId="1505" priority="431" stopIfTrue="1" operator="greaterThan">
      <formula>$F$248*2+2</formula>
    </cfRule>
    <cfRule type="cellIs" dxfId="1504" priority="432" stopIfTrue="1" operator="greaterThan">
      <formula>$F$248*2</formula>
    </cfRule>
  </conditionalFormatting>
  <conditionalFormatting sqref="H161:H164">
    <cfRule type="cellIs" dxfId="1503" priority="397" stopIfTrue="1" operator="greaterThan">
      <formula>$H$248*2+2</formula>
    </cfRule>
    <cfRule type="cellIs" dxfId="1502" priority="398" stopIfTrue="1" operator="greaterThan">
      <formula>$H$248*2</formula>
    </cfRule>
  </conditionalFormatting>
  <conditionalFormatting sqref="I161:I164">
    <cfRule type="cellIs" dxfId="1501" priority="399" stopIfTrue="1" operator="greaterThan">
      <formula>$I$248*2+2</formula>
    </cfRule>
    <cfRule type="cellIs" dxfId="1500" priority="400" stopIfTrue="1" operator="greaterThan">
      <formula>$I$248*2</formula>
    </cfRule>
  </conditionalFormatting>
  <conditionalFormatting sqref="J161:J164">
    <cfRule type="cellIs" dxfId="1499" priority="401" stopIfTrue="1" operator="greaterThan">
      <formula>$J$248*2+2</formula>
    </cfRule>
    <cfRule type="cellIs" dxfId="1498" priority="402" stopIfTrue="1" operator="greaterThan">
      <formula>$J$248*2</formula>
    </cfRule>
  </conditionalFormatting>
  <conditionalFormatting sqref="K161:K164">
    <cfRule type="cellIs" dxfId="1497" priority="403" stopIfTrue="1" operator="greaterThan">
      <formula>$K$248*2+2</formula>
    </cfRule>
    <cfRule type="cellIs" dxfId="1496" priority="404" stopIfTrue="1" operator="greaterThan">
      <formula>$K$248*2</formula>
    </cfRule>
  </conditionalFormatting>
  <conditionalFormatting sqref="L161:L164">
    <cfRule type="cellIs" dxfId="1495" priority="405" stopIfTrue="1" operator="greaterThan">
      <formula>$L$248*2+2</formula>
    </cfRule>
    <cfRule type="cellIs" dxfId="1494" priority="406" stopIfTrue="1" operator="greaterThan">
      <formula>$L$248*2</formula>
    </cfRule>
  </conditionalFormatting>
  <conditionalFormatting sqref="M161:M164">
    <cfRule type="cellIs" dxfId="1493" priority="407" stopIfTrue="1" operator="greaterThan">
      <formula>$M$248*2+2</formula>
    </cfRule>
    <cfRule type="cellIs" dxfId="1492" priority="408" stopIfTrue="1" operator="greaterThan">
      <formula>$M$248*2</formula>
    </cfRule>
  </conditionalFormatting>
  <conditionalFormatting sqref="N161:N164">
    <cfRule type="cellIs" dxfId="1491" priority="409" stopIfTrue="1" operator="greaterThan">
      <formula>$N$248*2+2</formula>
    </cfRule>
    <cfRule type="cellIs" dxfId="1490" priority="410" stopIfTrue="1" operator="greaterThan">
      <formula>$N$248*2</formula>
    </cfRule>
  </conditionalFormatting>
  <conditionalFormatting sqref="G161:G164">
    <cfRule type="cellIs" dxfId="1489" priority="411" stopIfTrue="1" operator="greaterThan">
      <formula>$G$248*2+2</formula>
    </cfRule>
    <cfRule type="cellIs" dxfId="1488" priority="412" stopIfTrue="1" operator="greaterThan">
      <formula>$G$248*2</formula>
    </cfRule>
  </conditionalFormatting>
  <conditionalFormatting sqref="F161:F164">
    <cfRule type="cellIs" dxfId="1487" priority="413" stopIfTrue="1" operator="greaterThan">
      <formula>$F$248*2+2</formula>
    </cfRule>
    <cfRule type="cellIs" dxfId="1486" priority="414" stopIfTrue="1" operator="greaterThan">
      <formula>$F$248*2</formula>
    </cfRule>
  </conditionalFormatting>
  <conditionalFormatting sqref="H158:H160">
    <cfRule type="cellIs" dxfId="1485" priority="379" stopIfTrue="1" operator="greaterThan">
      <formula>$H$248*2+2</formula>
    </cfRule>
    <cfRule type="cellIs" dxfId="1484" priority="380" stopIfTrue="1" operator="greaterThan">
      <formula>$H$248*2</formula>
    </cfRule>
  </conditionalFormatting>
  <conditionalFormatting sqref="I158:I160">
    <cfRule type="cellIs" dxfId="1483" priority="381" stopIfTrue="1" operator="greaterThan">
      <formula>$I$248*2+2</formula>
    </cfRule>
    <cfRule type="cellIs" dxfId="1482" priority="382" stopIfTrue="1" operator="greaterThan">
      <formula>$I$248*2</formula>
    </cfRule>
  </conditionalFormatting>
  <conditionalFormatting sqref="J158:J160">
    <cfRule type="cellIs" dxfId="1481" priority="383" stopIfTrue="1" operator="greaterThan">
      <formula>$J$248*2+2</formula>
    </cfRule>
    <cfRule type="cellIs" dxfId="1480" priority="384" stopIfTrue="1" operator="greaterThan">
      <formula>$J$248*2</formula>
    </cfRule>
  </conditionalFormatting>
  <conditionalFormatting sqref="K158:K160">
    <cfRule type="cellIs" dxfId="1479" priority="385" stopIfTrue="1" operator="greaterThan">
      <formula>$K$248*2+2</formula>
    </cfRule>
    <cfRule type="cellIs" dxfId="1478" priority="386" stopIfTrue="1" operator="greaterThan">
      <formula>$K$248*2</formula>
    </cfRule>
  </conditionalFormatting>
  <conditionalFormatting sqref="L158:L160">
    <cfRule type="cellIs" dxfId="1477" priority="387" stopIfTrue="1" operator="greaterThan">
      <formula>$L$248*2+2</formula>
    </cfRule>
    <cfRule type="cellIs" dxfId="1476" priority="388" stopIfTrue="1" operator="greaterThan">
      <formula>$L$248*2</formula>
    </cfRule>
  </conditionalFormatting>
  <conditionalFormatting sqref="M158:M160">
    <cfRule type="cellIs" dxfId="1475" priority="389" stopIfTrue="1" operator="greaterThan">
      <formula>$M$248*2+2</formula>
    </cfRule>
    <cfRule type="cellIs" dxfId="1474" priority="390" stopIfTrue="1" operator="greaterThan">
      <formula>$M$248*2</formula>
    </cfRule>
  </conditionalFormatting>
  <conditionalFormatting sqref="N158:N160">
    <cfRule type="cellIs" dxfId="1473" priority="391" stopIfTrue="1" operator="greaterThan">
      <formula>$N$248*2+2</formula>
    </cfRule>
    <cfRule type="cellIs" dxfId="1472" priority="392" stopIfTrue="1" operator="greaterThan">
      <formula>$N$248*2</formula>
    </cfRule>
  </conditionalFormatting>
  <conditionalFormatting sqref="G158:G160">
    <cfRule type="cellIs" dxfId="1471" priority="393" stopIfTrue="1" operator="greaterThan">
      <formula>$G$248*2+2</formula>
    </cfRule>
    <cfRule type="cellIs" dxfId="1470" priority="394" stopIfTrue="1" operator="greaterThan">
      <formula>$G$248*2</formula>
    </cfRule>
  </conditionalFormatting>
  <conditionalFormatting sqref="F158:F160">
    <cfRule type="cellIs" dxfId="1469" priority="395" stopIfTrue="1" operator="greaterThan">
      <formula>$F$248*2+2</formula>
    </cfRule>
    <cfRule type="cellIs" dxfId="1468" priority="396" stopIfTrue="1" operator="greaterThan">
      <formula>$F$248*2</formula>
    </cfRule>
  </conditionalFormatting>
  <conditionalFormatting sqref="H157">
    <cfRule type="cellIs" dxfId="1467" priority="361" stopIfTrue="1" operator="greaterThan">
      <formula>$H$248*2+2</formula>
    </cfRule>
    <cfRule type="cellIs" dxfId="1466" priority="362" stopIfTrue="1" operator="greaterThan">
      <formula>$H$248*2</formula>
    </cfRule>
  </conditionalFormatting>
  <conditionalFormatting sqref="I157">
    <cfRule type="cellIs" dxfId="1465" priority="363" stopIfTrue="1" operator="greaterThan">
      <formula>$I$248*2+2</formula>
    </cfRule>
    <cfRule type="cellIs" dxfId="1464" priority="364" stopIfTrue="1" operator="greaterThan">
      <formula>$I$248*2</formula>
    </cfRule>
  </conditionalFormatting>
  <conditionalFormatting sqref="J157">
    <cfRule type="cellIs" dxfId="1463" priority="365" stopIfTrue="1" operator="greaterThan">
      <formula>$J$248*2+2</formula>
    </cfRule>
    <cfRule type="cellIs" dxfId="1462" priority="366" stopIfTrue="1" operator="greaterThan">
      <formula>$J$248*2</formula>
    </cfRule>
  </conditionalFormatting>
  <conditionalFormatting sqref="K157">
    <cfRule type="cellIs" dxfId="1461" priority="367" stopIfTrue="1" operator="greaterThan">
      <formula>$K$248*2+2</formula>
    </cfRule>
    <cfRule type="cellIs" dxfId="1460" priority="368" stopIfTrue="1" operator="greaterThan">
      <formula>$K$248*2</formula>
    </cfRule>
  </conditionalFormatting>
  <conditionalFormatting sqref="L157">
    <cfRule type="cellIs" dxfId="1459" priority="369" stopIfTrue="1" operator="greaterThan">
      <formula>$L$248*2+2</formula>
    </cfRule>
    <cfRule type="cellIs" dxfId="1458" priority="370" stopIfTrue="1" operator="greaterThan">
      <formula>$L$248*2</formula>
    </cfRule>
  </conditionalFormatting>
  <conditionalFormatting sqref="M157">
    <cfRule type="cellIs" dxfId="1457" priority="371" stopIfTrue="1" operator="greaterThan">
      <formula>$M$248*2+2</formula>
    </cfRule>
    <cfRule type="cellIs" dxfId="1456" priority="372" stopIfTrue="1" operator="greaterThan">
      <formula>$M$248*2</formula>
    </cfRule>
  </conditionalFormatting>
  <conditionalFormatting sqref="N157">
    <cfRule type="cellIs" dxfId="1455" priority="373" stopIfTrue="1" operator="greaterThan">
      <formula>$N$248*2+2</formula>
    </cfRule>
    <cfRule type="cellIs" dxfId="1454" priority="374" stopIfTrue="1" operator="greaterThan">
      <formula>$N$248*2</formula>
    </cfRule>
  </conditionalFormatting>
  <conditionalFormatting sqref="G157">
    <cfRule type="cellIs" dxfId="1453" priority="375" stopIfTrue="1" operator="greaterThan">
      <formula>$G$248*2+2</formula>
    </cfRule>
    <cfRule type="cellIs" dxfId="1452" priority="376" stopIfTrue="1" operator="greaterThan">
      <formula>$G$248*2</formula>
    </cfRule>
  </conditionalFormatting>
  <conditionalFormatting sqref="F157">
    <cfRule type="cellIs" dxfId="1451" priority="377" stopIfTrue="1" operator="greaterThan">
      <formula>$F$248*2+2</formula>
    </cfRule>
    <cfRule type="cellIs" dxfId="1450" priority="378" stopIfTrue="1" operator="greaterThan">
      <formula>$F$248*2</formula>
    </cfRule>
  </conditionalFormatting>
  <conditionalFormatting sqref="H204:H207">
    <cfRule type="cellIs" dxfId="1449" priority="343" stopIfTrue="1" operator="greaterThan">
      <formula>$H$248*2+2</formula>
    </cfRule>
    <cfRule type="cellIs" dxfId="1448" priority="344" stopIfTrue="1" operator="greaterThan">
      <formula>$H$248*2</formula>
    </cfRule>
  </conditionalFormatting>
  <conditionalFormatting sqref="I204:I207">
    <cfRule type="cellIs" dxfId="1447" priority="345" stopIfTrue="1" operator="greaterThan">
      <formula>$I$248*2+2</formula>
    </cfRule>
    <cfRule type="cellIs" dxfId="1446" priority="346" stopIfTrue="1" operator="greaterThan">
      <formula>$I$248*2</formula>
    </cfRule>
  </conditionalFormatting>
  <conditionalFormatting sqref="J204:J207">
    <cfRule type="cellIs" dxfId="1445" priority="347" stopIfTrue="1" operator="greaterThan">
      <formula>$J$248*2+2</formula>
    </cfRule>
    <cfRule type="cellIs" dxfId="1444" priority="348" stopIfTrue="1" operator="greaterThan">
      <formula>$J$248*2</formula>
    </cfRule>
  </conditionalFormatting>
  <conditionalFormatting sqref="K204:K207">
    <cfRule type="cellIs" dxfId="1443" priority="349" stopIfTrue="1" operator="greaterThan">
      <formula>$K$248*2+2</formula>
    </cfRule>
    <cfRule type="cellIs" dxfId="1442" priority="350" stopIfTrue="1" operator="greaterThan">
      <formula>$K$248*2</formula>
    </cfRule>
  </conditionalFormatting>
  <conditionalFormatting sqref="L204:L207">
    <cfRule type="cellIs" dxfId="1441" priority="351" stopIfTrue="1" operator="greaterThan">
      <formula>$L$248*2+2</formula>
    </cfRule>
    <cfRule type="cellIs" dxfId="1440" priority="352" stopIfTrue="1" operator="greaterThan">
      <formula>$L$248*2</formula>
    </cfRule>
  </conditionalFormatting>
  <conditionalFormatting sqref="M204:M207">
    <cfRule type="cellIs" dxfId="1439" priority="353" stopIfTrue="1" operator="greaterThan">
      <formula>$M$248*2+2</formula>
    </cfRule>
    <cfRule type="cellIs" dxfId="1438" priority="354" stopIfTrue="1" operator="greaterThan">
      <formula>$M$248*2</formula>
    </cfRule>
  </conditionalFormatting>
  <conditionalFormatting sqref="N204:N207">
    <cfRule type="cellIs" dxfId="1437" priority="355" stopIfTrue="1" operator="greaterThan">
      <formula>$N$248*2+2</formula>
    </cfRule>
    <cfRule type="cellIs" dxfId="1436" priority="356" stopIfTrue="1" operator="greaterThan">
      <formula>$N$248*2</formula>
    </cfRule>
  </conditionalFormatting>
  <conditionalFormatting sqref="G204:G207">
    <cfRule type="cellIs" dxfId="1435" priority="357" stopIfTrue="1" operator="greaterThan">
      <formula>$G$248*2+2</formula>
    </cfRule>
    <cfRule type="cellIs" dxfId="1434" priority="358" stopIfTrue="1" operator="greaterThan">
      <formula>$G$248*2</formula>
    </cfRule>
  </conditionalFormatting>
  <conditionalFormatting sqref="F204:F207">
    <cfRule type="cellIs" dxfId="1433" priority="359" stopIfTrue="1" operator="greaterThan">
      <formula>$F$248*2+2</formula>
    </cfRule>
    <cfRule type="cellIs" dxfId="1432" priority="360" stopIfTrue="1" operator="greaterThan">
      <formula>$F$248*2</formula>
    </cfRule>
  </conditionalFormatting>
  <conditionalFormatting sqref="H196">
    <cfRule type="cellIs" dxfId="1431" priority="253" stopIfTrue="1" operator="greaterThan">
      <formula>$H$248*2+2</formula>
    </cfRule>
    <cfRule type="cellIs" dxfId="1430" priority="254" stopIfTrue="1" operator="greaterThan">
      <formula>$H$248*2</formula>
    </cfRule>
  </conditionalFormatting>
  <conditionalFormatting sqref="I196">
    <cfRule type="cellIs" dxfId="1429" priority="255" stopIfTrue="1" operator="greaterThan">
      <formula>$I$248*2+2</formula>
    </cfRule>
    <cfRule type="cellIs" dxfId="1428" priority="256" stopIfTrue="1" operator="greaterThan">
      <formula>$I$248*2</formula>
    </cfRule>
  </conditionalFormatting>
  <conditionalFormatting sqref="J196">
    <cfRule type="cellIs" dxfId="1427" priority="257" stopIfTrue="1" operator="greaterThan">
      <formula>$J$248*2+2</formula>
    </cfRule>
    <cfRule type="cellIs" dxfId="1426" priority="258" stopIfTrue="1" operator="greaterThan">
      <formula>$J$248*2</formula>
    </cfRule>
  </conditionalFormatting>
  <conditionalFormatting sqref="K196">
    <cfRule type="cellIs" dxfId="1425" priority="259" stopIfTrue="1" operator="greaterThan">
      <formula>$K$248*2+2</formula>
    </cfRule>
    <cfRule type="cellIs" dxfId="1424" priority="260" stopIfTrue="1" operator="greaterThan">
      <formula>$K$248*2</formula>
    </cfRule>
  </conditionalFormatting>
  <conditionalFormatting sqref="L196">
    <cfRule type="cellIs" dxfId="1423" priority="261" stopIfTrue="1" operator="greaterThan">
      <formula>$L$248*2+2</formula>
    </cfRule>
    <cfRule type="cellIs" dxfId="1422" priority="262" stopIfTrue="1" operator="greaterThan">
      <formula>$L$248*2</formula>
    </cfRule>
  </conditionalFormatting>
  <conditionalFormatting sqref="M196">
    <cfRule type="cellIs" dxfId="1421" priority="263" stopIfTrue="1" operator="greaterThan">
      <formula>$M$248*2+2</formula>
    </cfRule>
    <cfRule type="cellIs" dxfId="1420" priority="264" stopIfTrue="1" operator="greaterThan">
      <formula>$M$248*2</formula>
    </cfRule>
  </conditionalFormatting>
  <conditionalFormatting sqref="N196">
    <cfRule type="cellIs" dxfId="1419" priority="265" stopIfTrue="1" operator="greaterThan">
      <formula>$N$248*2+2</formula>
    </cfRule>
    <cfRule type="cellIs" dxfId="1418" priority="266" stopIfTrue="1" operator="greaterThan">
      <formula>$N$248*2</formula>
    </cfRule>
  </conditionalFormatting>
  <conditionalFormatting sqref="G196">
    <cfRule type="cellIs" dxfId="1417" priority="267" stopIfTrue="1" operator="greaterThan">
      <formula>$G$248*2+2</formula>
    </cfRule>
    <cfRule type="cellIs" dxfId="1416" priority="268" stopIfTrue="1" operator="greaterThan">
      <formula>$G$248*2</formula>
    </cfRule>
  </conditionalFormatting>
  <conditionalFormatting sqref="F196">
    <cfRule type="cellIs" dxfId="1415" priority="269" stopIfTrue="1" operator="greaterThan">
      <formula>$F$248*2+2</formula>
    </cfRule>
    <cfRule type="cellIs" dxfId="1414" priority="270" stopIfTrue="1" operator="greaterThan">
      <formula>$F$248*2</formula>
    </cfRule>
  </conditionalFormatting>
  <conditionalFormatting sqref="H194:H195">
    <cfRule type="cellIs" dxfId="1413" priority="235" stopIfTrue="1" operator="greaterThan">
      <formula>$H$248*2+2</formula>
    </cfRule>
    <cfRule type="cellIs" dxfId="1412" priority="236" stopIfTrue="1" operator="greaterThan">
      <formula>$H$248*2</formula>
    </cfRule>
  </conditionalFormatting>
  <conditionalFormatting sqref="I194:I195">
    <cfRule type="cellIs" dxfId="1411" priority="237" stopIfTrue="1" operator="greaterThan">
      <formula>$I$248*2+2</formula>
    </cfRule>
    <cfRule type="cellIs" dxfId="1410" priority="238" stopIfTrue="1" operator="greaterThan">
      <formula>$I$248*2</formula>
    </cfRule>
  </conditionalFormatting>
  <conditionalFormatting sqref="J194:J195">
    <cfRule type="cellIs" dxfId="1409" priority="239" stopIfTrue="1" operator="greaterThan">
      <formula>$J$248*2+2</formula>
    </cfRule>
    <cfRule type="cellIs" dxfId="1408" priority="240" stopIfTrue="1" operator="greaterThan">
      <formula>$J$248*2</formula>
    </cfRule>
  </conditionalFormatting>
  <conditionalFormatting sqref="K194:K195">
    <cfRule type="cellIs" dxfId="1407" priority="241" stopIfTrue="1" operator="greaterThan">
      <formula>$K$248*2+2</formula>
    </cfRule>
    <cfRule type="cellIs" dxfId="1406" priority="242" stopIfTrue="1" operator="greaterThan">
      <formula>$K$248*2</formula>
    </cfRule>
  </conditionalFormatting>
  <conditionalFormatting sqref="L194:L195">
    <cfRule type="cellIs" dxfId="1405" priority="243" stopIfTrue="1" operator="greaterThan">
      <formula>$L$248*2+2</formula>
    </cfRule>
    <cfRule type="cellIs" dxfId="1404" priority="244" stopIfTrue="1" operator="greaterThan">
      <formula>$L$248*2</formula>
    </cfRule>
  </conditionalFormatting>
  <conditionalFormatting sqref="M194:M195">
    <cfRule type="cellIs" dxfId="1403" priority="245" stopIfTrue="1" operator="greaterThan">
      <formula>$M$248*2+2</formula>
    </cfRule>
    <cfRule type="cellIs" dxfId="1402" priority="246" stopIfTrue="1" operator="greaterThan">
      <formula>$M$248*2</formula>
    </cfRule>
  </conditionalFormatting>
  <conditionalFormatting sqref="N194:N195">
    <cfRule type="cellIs" dxfId="1401" priority="247" stopIfTrue="1" operator="greaterThan">
      <formula>$N$248*2+2</formula>
    </cfRule>
    <cfRule type="cellIs" dxfId="1400" priority="248" stopIfTrue="1" operator="greaterThan">
      <formula>$N$248*2</formula>
    </cfRule>
  </conditionalFormatting>
  <conditionalFormatting sqref="G194:G195">
    <cfRule type="cellIs" dxfId="1399" priority="249" stopIfTrue="1" operator="greaterThan">
      <formula>$G$248*2+2</formula>
    </cfRule>
    <cfRule type="cellIs" dxfId="1398" priority="250" stopIfTrue="1" operator="greaterThan">
      <formula>$G$248*2</formula>
    </cfRule>
  </conditionalFormatting>
  <conditionalFormatting sqref="F194:F195">
    <cfRule type="cellIs" dxfId="1397" priority="251" stopIfTrue="1" operator="greaterThan">
      <formula>$F$248*2+2</formula>
    </cfRule>
    <cfRule type="cellIs" dxfId="1396" priority="252" stopIfTrue="1" operator="greaterThan">
      <formula>$F$248*2</formula>
    </cfRule>
  </conditionalFormatting>
  <conditionalFormatting sqref="H176:H177">
    <cfRule type="cellIs" dxfId="1395" priority="325" stopIfTrue="1" operator="greaterThan">
      <formula>$H$248*2+2</formula>
    </cfRule>
    <cfRule type="cellIs" dxfId="1394" priority="326" stopIfTrue="1" operator="greaterThan">
      <formula>$H$248*2</formula>
    </cfRule>
  </conditionalFormatting>
  <conditionalFormatting sqref="I176:I177">
    <cfRule type="cellIs" dxfId="1393" priority="327" stopIfTrue="1" operator="greaterThan">
      <formula>$I$248*2+2</formula>
    </cfRule>
    <cfRule type="cellIs" dxfId="1392" priority="328" stopIfTrue="1" operator="greaterThan">
      <formula>$I$248*2</formula>
    </cfRule>
  </conditionalFormatting>
  <conditionalFormatting sqref="J176:J177">
    <cfRule type="cellIs" dxfId="1391" priority="329" stopIfTrue="1" operator="greaterThan">
      <formula>$J$248*2+2</formula>
    </cfRule>
    <cfRule type="cellIs" dxfId="1390" priority="330" stopIfTrue="1" operator="greaterThan">
      <formula>$J$248*2</formula>
    </cfRule>
  </conditionalFormatting>
  <conditionalFormatting sqref="K176:K177">
    <cfRule type="cellIs" dxfId="1389" priority="331" stopIfTrue="1" operator="greaterThan">
      <formula>$K$248*2+2</formula>
    </cfRule>
    <cfRule type="cellIs" dxfId="1388" priority="332" stopIfTrue="1" operator="greaterThan">
      <formula>$K$248*2</formula>
    </cfRule>
  </conditionalFormatting>
  <conditionalFormatting sqref="L176:L177">
    <cfRule type="cellIs" dxfId="1387" priority="333" stopIfTrue="1" operator="greaterThan">
      <formula>$L$248*2+2</formula>
    </cfRule>
    <cfRule type="cellIs" dxfId="1386" priority="334" stopIfTrue="1" operator="greaterThan">
      <formula>$L$248*2</formula>
    </cfRule>
  </conditionalFormatting>
  <conditionalFormatting sqref="M176:M177">
    <cfRule type="cellIs" dxfId="1385" priority="335" stopIfTrue="1" operator="greaterThan">
      <formula>$M$248*2+2</formula>
    </cfRule>
    <cfRule type="cellIs" dxfId="1384" priority="336" stopIfTrue="1" operator="greaterThan">
      <formula>$M$248*2</formula>
    </cfRule>
  </conditionalFormatting>
  <conditionalFormatting sqref="N176:N177">
    <cfRule type="cellIs" dxfId="1383" priority="337" stopIfTrue="1" operator="greaterThan">
      <formula>$N$248*2+2</formula>
    </cfRule>
    <cfRule type="cellIs" dxfId="1382" priority="338" stopIfTrue="1" operator="greaterThan">
      <formula>$N$248*2</formula>
    </cfRule>
  </conditionalFormatting>
  <conditionalFormatting sqref="G176:G177">
    <cfRule type="cellIs" dxfId="1381" priority="339" stopIfTrue="1" operator="greaterThan">
      <formula>$G$248*2+2</formula>
    </cfRule>
    <cfRule type="cellIs" dxfId="1380" priority="340" stopIfTrue="1" operator="greaterThan">
      <formula>$G$248*2</formula>
    </cfRule>
  </conditionalFormatting>
  <conditionalFormatting sqref="F176:F177">
    <cfRule type="cellIs" dxfId="1379" priority="341" stopIfTrue="1" operator="greaterThan">
      <formula>$F$248*2+2</formula>
    </cfRule>
    <cfRule type="cellIs" dxfId="1378" priority="342" stopIfTrue="1" operator="greaterThan">
      <formula>$F$248*2</formula>
    </cfRule>
  </conditionalFormatting>
  <conditionalFormatting sqref="H173:H175">
    <cfRule type="cellIs" dxfId="1377" priority="307" stopIfTrue="1" operator="greaterThan">
      <formula>$H$248*2+2</formula>
    </cfRule>
    <cfRule type="cellIs" dxfId="1376" priority="308" stopIfTrue="1" operator="greaterThan">
      <formula>$H$248*2</formula>
    </cfRule>
  </conditionalFormatting>
  <conditionalFormatting sqref="I173:I175">
    <cfRule type="cellIs" dxfId="1375" priority="309" stopIfTrue="1" operator="greaterThan">
      <formula>$I$248*2+2</formula>
    </cfRule>
    <cfRule type="cellIs" dxfId="1374" priority="310" stopIfTrue="1" operator="greaterThan">
      <formula>$I$248*2</formula>
    </cfRule>
  </conditionalFormatting>
  <conditionalFormatting sqref="J173:J175">
    <cfRule type="cellIs" dxfId="1373" priority="311" stopIfTrue="1" operator="greaterThan">
      <formula>$J$248*2+2</formula>
    </cfRule>
    <cfRule type="cellIs" dxfId="1372" priority="312" stopIfTrue="1" operator="greaterThan">
      <formula>$J$248*2</formula>
    </cfRule>
  </conditionalFormatting>
  <conditionalFormatting sqref="K173:K175">
    <cfRule type="cellIs" dxfId="1371" priority="313" stopIfTrue="1" operator="greaterThan">
      <formula>$K$248*2+2</formula>
    </cfRule>
    <cfRule type="cellIs" dxfId="1370" priority="314" stopIfTrue="1" operator="greaterThan">
      <formula>$K$248*2</formula>
    </cfRule>
  </conditionalFormatting>
  <conditionalFormatting sqref="L173:L175">
    <cfRule type="cellIs" dxfId="1369" priority="315" stopIfTrue="1" operator="greaterThan">
      <formula>$L$248*2+2</formula>
    </cfRule>
    <cfRule type="cellIs" dxfId="1368" priority="316" stopIfTrue="1" operator="greaterThan">
      <formula>$L$248*2</formula>
    </cfRule>
  </conditionalFormatting>
  <conditionalFormatting sqref="M173:M175">
    <cfRule type="cellIs" dxfId="1367" priority="317" stopIfTrue="1" operator="greaterThan">
      <formula>$M$248*2+2</formula>
    </cfRule>
    <cfRule type="cellIs" dxfId="1366" priority="318" stopIfTrue="1" operator="greaterThan">
      <formula>$M$248*2</formula>
    </cfRule>
  </conditionalFormatting>
  <conditionalFormatting sqref="N173:N175">
    <cfRule type="cellIs" dxfId="1365" priority="319" stopIfTrue="1" operator="greaterThan">
      <formula>$N$248*2+2</formula>
    </cfRule>
    <cfRule type="cellIs" dxfId="1364" priority="320" stopIfTrue="1" operator="greaterThan">
      <formula>$N$248*2</formula>
    </cfRule>
  </conditionalFormatting>
  <conditionalFormatting sqref="G173:G175">
    <cfRule type="cellIs" dxfId="1363" priority="321" stopIfTrue="1" operator="greaterThan">
      <formula>$G$248*2+2</formula>
    </cfRule>
    <cfRule type="cellIs" dxfId="1362" priority="322" stopIfTrue="1" operator="greaterThan">
      <formula>$G$248*2</formula>
    </cfRule>
  </conditionalFormatting>
  <conditionalFormatting sqref="F173:F175">
    <cfRule type="cellIs" dxfId="1361" priority="323" stopIfTrue="1" operator="greaterThan">
      <formula>$F$248*2+2</formula>
    </cfRule>
    <cfRule type="cellIs" dxfId="1360" priority="324" stopIfTrue="1" operator="greaterThan">
      <formula>$F$248*2</formula>
    </cfRule>
  </conditionalFormatting>
  <conditionalFormatting sqref="H200:H203">
    <cfRule type="cellIs" dxfId="1359" priority="289" stopIfTrue="1" operator="greaterThan">
      <formula>$H$248*2+2</formula>
    </cfRule>
    <cfRule type="cellIs" dxfId="1358" priority="290" stopIfTrue="1" operator="greaterThan">
      <formula>$H$248*2</formula>
    </cfRule>
  </conditionalFormatting>
  <conditionalFormatting sqref="I200:I203">
    <cfRule type="cellIs" dxfId="1357" priority="291" stopIfTrue="1" operator="greaterThan">
      <formula>$I$248*2+2</formula>
    </cfRule>
    <cfRule type="cellIs" dxfId="1356" priority="292" stopIfTrue="1" operator="greaterThan">
      <formula>$I$248*2</formula>
    </cfRule>
  </conditionalFormatting>
  <conditionalFormatting sqref="J200:J203">
    <cfRule type="cellIs" dxfId="1355" priority="293" stopIfTrue="1" operator="greaterThan">
      <formula>$J$248*2+2</formula>
    </cfRule>
    <cfRule type="cellIs" dxfId="1354" priority="294" stopIfTrue="1" operator="greaterThan">
      <formula>$J$248*2</formula>
    </cfRule>
  </conditionalFormatting>
  <conditionalFormatting sqref="K200:K203">
    <cfRule type="cellIs" dxfId="1353" priority="295" stopIfTrue="1" operator="greaterThan">
      <formula>$K$248*2+2</formula>
    </cfRule>
    <cfRule type="cellIs" dxfId="1352" priority="296" stopIfTrue="1" operator="greaterThan">
      <formula>$K$248*2</formula>
    </cfRule>
  </conditionalFormatting>
  <conditionalFormatting sqref="L200:L203">
    <cfRule type="cellIs" dxfId="1351" priority="297" stopIfTrue="1" operator="greaterThan">
      <formula>$L$248*2+2</formula>
    </cfRule>
    <cfRule type="cellIs" dxfId="1350" priority="298" stopIfTrue="1" operator="greaterThan">
      <formula>$L$248*2</formula>
    </cfRule>
  </conditionalFormatting>
  <conditionalFormatting sqref="M200:M203">
    <cfRule type="cellIs" dxfId="1349" priority="299" stopIfTrue="1" operator="greaterThan">
      <formula>$M$248*2+2</formula>
    </cfRule>
    <cfRule type="cellIs" dxfId="1348" priority="300" stopIfTrue="1" operator="greaterThan">
      <formula>$M$248*2</formula>
    </cfRule>
  </conditionalFormatting>
  <conditionalFormatting sqref="N200:N203">
    <cfRule type="cellIs" dxfId="1347" priority="301" stopIfTrue="1" operator="greaterThan">
      <formula>$N$248*2+2</formula>
    </cfRule>
    <cfRule type="cellIs" dxfId="1346" priority="302" stopIfTrue="1" operator="greaterThan">
      <formula>$N$248*2</formula>
    </cfRule>
  </conditionalFormatting>
  <conditionalFormatting sqref="G200:G203">
    <cfRule type="cellIs" dxfId="1345" priority="303" stopIfTrue="1" operator="greaterThan">
      <formula>$G$248*2+2</formula>
    </cfRule>
    <cfRule type="cellIs" dxfId="1344" priority="304" stopIfTrue="1" operator="greaterThan">
      <formula>$G$248*2</formula>
    </cfRule>
  </conditionalFormatting>
  <conditionalFormatting sqref="F200:F203">
    <cfRule type="cellIs" dxfId="1343" priority="305" stopIfTrue="1" operator="greaterThan">
      <formula>$F$248*2+2</formula>
    </cfRule>
    <cfRule type="cellIs" dxfId="1342" priority="306" stopIfTrue="1" operator="greaterThan">
      <formula>$F$248*2</formula>
    </cfRule>
  </conditionalFormatting>
  <conditionalFormatting sqref="H197:H199">
    <cfRule type="cellIs" dxfId="1341" priority="271" stopIfTrue="1" operator="greaterThan">
      <formula>$H$248*2+2</formula>
    </cfRule>
    <cfRule type="cellIs" dxfId="1340" priority="272" stopIfTrue="1" operator="greaterThan">
      <formula>$H$248*2</formula>
    </cfRule>
  </conditionalFormatting>
  <conditionalFormatting sqref="I197:I199">
    <cfRule type="cellIs" dxfId="1339" priority="273" stopIfTrue="1" operator="greaterThan">
      <formula>$I$248*2+2</formula>
    </cfRule>
    <cfRule type="cellIs" dxfId="1338" priority="274" stopIfTrue="1" operator="greaterThan">
      <formula>$I$248*2</formula>
    </cfRule>
  </conditionalFormatting>
  <conditionalFormatting sqref="J197:J199">
    <cfRule type="cellIs" dxfId="1337" priority="275" stopIfTrue="1" operator="greaterThan">
      <formula>$J$248*2+2</formula>
    </cfRule>
    <cfRule type="cellIs" dxfId="1336" priority="276" stopIfTrue="1" operator="greaterThan">
      <formula>$J$248*2</formula>
    </cfRule>
  </conditionalFormatting>
  <conditionalFormatting sqref="K197:K199">
    <cfRule type="cellIs" dxfId="1335" priority="277" stopIfTrue="1" operator="greaterThan">
      <formula>$K$248*2+2</formula>
    </cfRule>
    <cfRule type="cellIs" dxfId="1334" priority="278" stopIfTrue="1" operator="greaterThan">
      <formula>$K$248*2</formula>
    </cfRule>
  </conditionalFormatting>
  <conditionalFormatting sqref="L197:L199">
    <cfRule type="cellIs" dxfId="1333" priority="279" stopIfTrue="1" operator="greaterThan">
      <formula>$L$248*2+2</formula>
    </cfRule>
    <cfRule type="cellIs" dxfId="1332" priority="280" stopIfTrue="1" operator="greaterThan">
      <formula>$L$248*2</formula>
    </cfRule>
  </conditionalFormatting>
  <conditionalFormatting sqref="M197:M199">
    <cfRule type="cellIs" dxfId="1331" priority="281" stopIfTrue="1" operator="greaterThan">
      <formula>$M$248*2+2</formula>
    </cfRule>
    <cfRule type="cellIs" dxfId="1330" priority="282" stopIfTrue="1" operator="greaterThan">
      <formula>$M$248*2</formula>
    </cfRule>
  </conditionalFormatting>
  <conditionalFormatting sqref="N197:N199">
    <cfRule type="cellIs" dxfId="1329" priority="283" stopIfTrue="1" operator="greaterThan">
      <formula>$N$248*2+2</formula>
    </cfRule>
    <cfRule type="cellIs" dxfId="1328" priority="284" stopIfTrue="1" operator="greaterThan">
      <formula>$N$248*2</formula>
    </cfRule>
  </conditionalFormatting>
  <conditionalFormatting sqref="G197:G199">
    <cfRule type="cellIs" dxfId="1327" priority="285" stopIfTrue="1" operator="greaterThan">
      <formula>$G$248*2+2</formula>
    </cfRule>
    <cfRule type="cellIs" dxfId="1326" priority="286" stopIfTrue="1" operator="greaterThan">
      <formula>$G$248*2</formula>
    </cfRule>
  </conditionalFormatting>
  <conditionalFormatting sqref="F197:F199">
    <cfRule type="cellIs" dxfId="1325" priority="287" stopIfTrue="1" operator="greaterThan">
      <formula>$F$248*2+2</formula>
    </cfRule>
    <cfRule type="cellIs" dxfId="1324" priority="288" stopIfTrue="1" operator="greaterThan">
      <formula>$F$248*2</formula>
    </cfRule>
  </conditionalFormatting>
  <conditionalFormatting sqref="H183:H186">
    <cfRule type="cellIs" dxfId="1323" priority="163" stopIfTrue="1" operator="greaterThan">
      <formula>$H$248*2+2</formula>
    </cfRule>
    <cfRule type="cellIs" dxfId="1322" priority="164" stopIfTrue="1" operator="greaterThan">
      <formula>$H$248*2</formula>
    </cfRule>
  </conditionalFormatting>
  <conditionalFormatting sqref="I183:I186">
    <cfRule type="cellIs" dxfId="1321" priority="165" stopIfTrue="1" operator="greaterThan">
      <formula>$I$248*2+2</formula>
    </cfRule>
    <cfRule type="cellIs" dxfId="1320" priority="166" stopIfTrue="1" operator="greaterThan">
      <formula>$I$248*2</formula>
    </cfRule>
  </conditionalFormatting>
  <conditionalFormatting sqref="J183:J186">
    <cfRule type="cellIs" dxfId="1319" priority="167" stopIfTrue="1" operator="greaterThan">
      <formula>$J$248*2+2</formula>
    </cfRule>
    <cfRule type="cellIs" dxfId="1318" priority="168" stopIfTrue="1" operator="greaterThan">
      <formula>$J$248*2</formula>
    </cfRule>
  </conditionalFormatting>
  <conditionalFormatting sqref="K183:K186">
    <cfRule type="cellIs" dxfId="1317" priority="169" stopIfTrue="1" operator="greaterThan">
      <formula>$K$248*2+2</formula>
    </cfRule>
    <cfRule type="cellIs" dxfId="1316" priority="170" stopIfTrue="1" operator="greaterThan">
      <formula>$K$248*2</formula>
    </cfRule>
  </conditionalFormatting>
  <conditionalFormatting sqref="L183:L186">
    <cfRule type="cellIs" dxfId="1315" priority="171" stopIfTrue="1" operator="greaterThan">
      <formula>$L$248*2+2</formula>
    </cfRule>
    <cfRule type="cellIs" dxfId="1314" priority="172" stopIfTrue="1" operator="greaterThan">
      <formula>$L$248*2</formula>
    </cfRule>
  </conditionalFormatting>
  <conditionalFormatting sqref="M183:M186">
    <cfRule type="cellIs" dxfId="1313" priority="173" stopIfTrue="1" operator="greaterThan">
      <formula>$M$248*2+2</formula>
    </cfRule>
    <cfRule type="cellIs" dxfId="1312" priority="174" stopIfTrue="1" operator="greaterThan">
      <formula>$M$248*2</formula>
    </cfRule>
  </conditionalFormatting>
  <conditionalFormatting sqref="N183:N186">
    <cfRule type="cellIs" dxfId="1311" priority="175" stopIfTrue="1" operator="greaterThan">
      <formula>$N$248*2+2</formula>
    </cfRule>
    <cfRule type="cellIs" dxfId="1310" priority="176" stopIfTrue="1" operator="greaterThan">
      <formula>$N$248*2</formula>
    </cfRule>
  </conditionalFormatting>
  <conditionalFormatting sqref="G183:G186">
    <cfRule type="cellIs" dxfId="1309" priority="177" stopIfTrue="1" operator="greaterThan">
      <formula>$G$248*2+2</formula>
    </cfRule>
    <cfRule type="cellIs" dxfId="1308" priority="178" stopIfTrue="1" operator="greaterThan">
      <formula>$G$248*2</formula>
    </cfRule>
  </conditionalFormatting>
  <conditionalFormatting sqref="F183:F186">
    <cfRule type="cellIs" dxfId="1307" priority="179" stopIfTrue="1" operator="greaterThan">
      <formula>$F$248*2+2</formula>
    </cfRule>
    <cfRule type="cellIs" dxfId="1306" priority="180" stopIfTrue="1" operator="greaterThan">
      <formula>$F$248*2</formula>
    </cfRule>
  </conditionalFormatting>
  <conditionalFormatting sqref="H179:H182">
    <cfRule type="cellIs" dxfId="1305" priority="145" stopIfTrue="1" operator="greaterThan">
      <formula>$H$248*2+2</formula>
    </cfRule>
    <cfRule type="cellIs" dxfId="1304" priority="146" stopIfTrue="1" operator="greaterThan">
      <formula>$H$248*2</formula>
    </cfRule>
  </conditionalFormatting>
  <conditionalFormatting sqref="I179:I182">
    <cfRule type="cellIs" dxfId="1303" priority="147" stopIfTrue="1" operator="greaterThan">
      <formula>$I$248*2+2</formula>
    </cfRule>
    <cfRule type="cellIs" dxfId="1302" priority="148" stopIfTrue="1" operator="greaterThan">
      <formula>$I$248*2</formula>
    </cfRule>
  </conditionalFormatting>
  <conditionalFormatting sqref="J179:J182">
    <cfRule type="cellIs" dxfId="1301" priority="149" stopIfTrue="1" operator="greaterThan">
      <formula>$J$248*2+2</formula>
    </cfRule>
    <cfRule type="cellIs" dxfId="1300" priority="150" stopIfTrue="1" operator="greaterThan">
      <formula>$J$248*2</formula>
    </cfRule>
  </conditionalFormatting>
  <conditionalFormatting sqref="K179:K182">
    <cfRule type="cellIs" dxfId="1299" priority="151" stopIfTrue="1" operator="greaterThan">
      <formula>$K$248*2+2</formula>
    </cfRule>
    <cfRule type="cellIs" dxfId="1298" priority="152" stopIfTrue="1" operator="greaterThan">
      <formula>$K$248*2</formula>
    </cfRule>
  </conditionalFormatting>
  <conditionalFormatting sqref="L179:L182">
    <cfRule type="cellIs" dxfId="1297" priority="153" stopIfTrue="1" operator="greaterThan">
      <formula>$L$248*2+2</formula>
    </cfRule>
    <cfRule type="cellIs" dxfId="1296" priority="154" stopIfTrue="1" operator="greaterThan">
      <formula>$L$248*2</formula>
    </cfRule>
  </conditionalFormatting>
  <conditionalFormatting sqref="M179:M182">
    <cfRule type="cellIs" dxfId="1295" priority="155" stopIfTrue="1" operator="greaterThan">
      <formula>$M$248*2+2</formula>
    </cfRule>
    <cfRule type="cellIs" dxfId="1294" priority="156" stopIfTrue="1" operator="greaterThan">
      <formula>$M$248*2</formula>
    </cfRule>
  </conditionalFormatting>
  <conditionalFormatting sqref="N179:N182">
    <cfRule type="cellIs" dxfId="1293" priority="157" stopIfTrue="1" operator="greaterThan">
      <formula>$N$248*2+2</formula>
    </cfRule>
    <cfRule type="cellIs" dxfId="1292" priority="158" stopIfTrue="1" operator="greaterThan">
      <formula>$N$248*2</formula>
    </cfRule>
  </conditionalFormatting>
  <conditionalFormatting sqref="G179:G182">
    <cfRule type="cellIs" dxfId="1291" priority="159" stopIfTrue="1" operator="greaterThan">
      <formula>$G$248*2+2</formula>
    </cfRule>
    <cfRule type="cellIs" dxfId="1290" priority="160" stopIfTrue="1" operator="greaterThan">
      <formula>$G$248*2</formula>
    </cfRule>
  </conditionalFormatting>
  <conditionalFormatting sqref="F179:F182">
    <cfRule type="cellIs" dxfId="1289" priority="161" stopIfTrue="1" operator="greaterThan">
      <formula>$F$248*2+2</formula>
    </cfRule>
    <cfRule type="cellIs" dxfId="1288" priority="162" stopIfTrue="1" operator="greaterThan">
      <formula>$F$248*2</formula>
    </cfRule>
  </conditionalFormatting>
  <conditionalFormatting sqref="H178">
    <cfRule type="cellIs" dxfId="1287" priority="127" stopIfTrue="1" operator="greaterThan">
      <formula>$H$248*2+2</formula>
    </cfRule>
    <cfRule type="cellIs" dxfId="1286" priority="128" stopIfTrue="1" operator="greaterThan">
      <formula>$H$248*2</formula>
    </cfRule>
  </conditionalFormatting>
  <conditionalFormatting sqref="I178">
    <cfRule type="cellIs" dxfId="1285" priority="129" stopIfTrue="1" operator="greaterThan">
      <formula>$I$248*2+2</formula>
    </cfRule>
    <cfRule type="cellIs" dxfId="1284" priority="130" stopIfTrue="1" operator="greaterThan">
      <formula>$I$248*2</formula>
    </cfRule>
  </conditionalFormatting>
  <conditionalFormatting sqref="J178">
    <cfRule type="cellIs" dxfId="1283" priority="131" stopIfTrue="1" operator="greaterThan">
      <formula>$J$248*2+2</formula>
    </cfRule>
    <cfRule type="cellIs" dxfId="1282" priority="132" stopIfTrue="1" operator="greaterThan">
      <formula>$J$248*2</formula>
    </cfRule>
  </conditionalFormatting>
  <conditionalFormatting sqref="K178">
    <cfRule type="cellIs" dxfId="1281" priority="133" stopIfTrue="1" operator="greaterThan">
      <formula>$K$248*2+2</formula>
    </cfRule>
    <cfRule type="cellIs" dxfId="1280" priority="134" stopIfTrue="1" operator="greaterThan">
      <formula>$K$248*2</formula>
    </cfRule>
  </conditionalFormatting>
  <conditionalFormatting sqref="L178">
    <cfRule type="cellIs" dxfId="1279" priority="135" stopIfTrue="1" operator="greaterThan">
      <formula>$L$248*2+2</formula>
    </cfRule>
    <cfRule type="cellIs" dxfId="1278" priority="136" stopIfTrue="1" operator="greaterThan">
      <formula>$L$248*2</formula>
    </cfRule>
  </conditionalFormatting>
  <conditionalFormatting sqref="M178">
    <cfRule type="cellIs" dxfId="1277" priority="137" stopIfTrue="1" operator="greaterThan">
      <formula>$M$248*2+2</formula>
    </cfRule>
    <cfRule type="cellIs" dxfId="1276" priority="138" stopIfTrue="1" operator="greaterThan">
      <formula>$M$248*2</formula>
    </cfRule>
  </conditionalFormatting>
  <conditionalFormatting sqref="N178">
    <cfRule type="cellIs" dxfId="1275" priority="139" stopIfTrue="1" operator="greaterThan">
      <formula>$N$248*2+2</formula>
    </cfRule>
    <cfRule type="cellIs" dxfId="1274" priority="140" stopIfTrue="1" operator="greaterThan">
      <formula>$N$248*2</formula>
    </cfRule>
  </conditionalFormatting>
  <conditionalFormatting sqref="G178">
    <cfRule type="cellIs" dxfId="1273" priority="141" stopIfTrue="1" operator="greaterThan">
      <formula>$G$248*2+2</formula>
    </cfRule>
    <cfRule type="cellIs" dxfId="1272" priority="142" stopIfTrue="1" operator="greaterThan">
      <formula>$G$248*2</formula>
    </cfRule>
  </conditionalFormatting>
  <conditionalFormatting sqref="F178">
    <cfRule type="cellIs" dxfId="1271" priority="143" stopIfTrue="1" operator="greaterThan">
      <formula>$F$248*2+2</formula>
    </cfRule>
    <cfRule type="cellIs" dxfId="1270" priority="144" stopIfTrue="1" operator="greaterThan">
      <formula>$F$248*2</formula>
    </cfRule>
  </conditionalFormatting>
  <conditionalFormatting sqref="H191:H193">
    <cfRule type="cellIs" dxfId="1269" priority="217" stopIfTrue="1" operator="greaterThan">
      <formula>$H$248*2+2</formula>
    </cfRule>
    <cfRule type="cellIs" dxfId="1268" priority="218" stopIfTrue="1" operator="greaterThan">
      <formula>$H$248*2</formula>
    </cfRule>
  </conditionalFormatting>
  <conditionalFormatting sqref="I191:I193">
    <cfRule type="cellIs" dxfId="1267" priority="219" stopIfTrue="1" operator="greaterThan">
      <formula>$I$248*2+2</formula>
    </cfRule>
    <cfRule type="cellIs" dxfId="1266" priority="220" stopIfTrue="1" operator="greaterThan">
      <formula>$I$248*2</formula>
    </cfRule>
  </conditionalFormatting>
  <conditionalFormatting sqref="J191:J193">
    <cfRule type="cellIs" dxfId="1265" priority="221" stopIfTrue="1" operator="greaterThan">
      <formula>$J$248*2+2</formula>
    </cfRule>
    <cfRule type="cellIs" dxfId="1264" priority="222" stopIfTrue="1" operator="greaterThan">
      <formula>$J$248*2</formula>
    </cfRule>
  </conditionalFormatting>
  <conditionalFormatting sqref="K191:K193">
    <cfRule type="cellIs" dxfId="1263" priority="223" stopIfTrue="1" operator="greaterThan">
      <formula>$K$248*2+2</formula>
    </cfRule>
    <cfRule type="cellIs" dxfId="1262" priority="224" stopIfTrue="1" operator="greaterThan">
      <formula>$K$248*2</formula>
    </cfRule>
  </conditionalFormatting>
  <conditionalFormatting sqref="L191:L193">
    <cfRule type="cellIs" dxfId="1261" priority="225" stopIfTrue="1" operator="greaterThan">
      <formula>$L$248*2+2</formula>
    </cfRule>
    <cfRule type="cellIs" dxfId="1260" priority="226" stopIfTrue="1" operator="greaterThan">
      <formula>$L$248*2</formula>
    </cfRule>
  </conditionalFormatting>
  <conditionalFormatting sqref="M191:M193">
    <cfRule type="cellIs" dxfId="1259" priority="227" stopIfTrue="1" operator="greaterThan">
      <formula>$M$248*2+2</formula>
    </cfRule>
    <cfRule type="cellIs" dxfId="1258" priority="228" stopIfTrue="1" operator="greaterThan">
      <formula>$M$248*2</formula>
    </cfRule>
  </conditionalFormatting>
  <conditionalFormatting sqref="N191:N193">
    <cfRule type="cellIs" dxfId="1257" priority="229" stopIfTrue="1" operator="greaterThan">
      <formula>$N$248*2+2</formula>
    </cfRule>
    <cfRule type="cellIs" dxfId="1256" priority="230" stopIfTrue="1" operator="greaterThan">
      <formula>$N$248*2</formula>
    </cfRule>
  </conditionalFormatting>
  <conditionalFormatting sqref="G191:G193">
    <cfRule type="cellIs" dxfId="1255" priority="231" stopIfTrue="1" operator="greaterThan">
      <formula>$G$248*2+2</formula>
    </cfRule>
    <cfRule type="cellIs" dxfId="1254" priority="232" stopIfTrue="1" operator="greaterThan">
      <formula>$G$248*2</formula>
    </cfRule>
  </conditionalFormatting>
  <conditionalFormatting sqref="F191:F193">
    <cfRule type="cellIs" dxfId="1253" priority="233" stopIfTrue="1" operator="greaterThan">
      <formula>$F$248*2+2</formula>
    </cfRule>
    <cfRule type="cellIs" dxfId="1252" priority="234" stopIfTrue="1" operator="greaterThan">
      <formula>$F$248*2</formula>
    </cfRule>
  </conditionalFormatting>
  <conditionalFormatting sqref="H188:H190">
    <cfRule type="cellIs" dxfId="1251" priority="199" stopIfTrue="1" operator="greaterThan">
      <formula>$H$248*2+2</formula>
    </cfRule>
    <cfRule type="cellIs" dxfId="1250" priority="200" stopIfTrue="1" operator="greaterThan">
      <formula>$H$248*2</formula>
    </cfRule>
  </conditionalFormatting>
  <conditionalFormatting sqref="I188:I190">
    <cfRule type="cellIs" dxfId="1249" priority="201" stopIfTrue="1" operator="greaterThan">
      <formula>$I$248*2+2</formula>
    </cfRule>
    <cfRule type="cellIs" dxfId="1248" priority="202" stopIfTrue="1" operator="greaterThan">
      <formula>$I$248*2</formula>
    </cfRule>
  </conditionalFormatting>
  <conditionalFormatting sqref="J188:J190">
    <cfRule type="cellIs" dxfId="1247" priority="203" stopIfTrue="1" operator="greaterThan">
      <formula>$J$248*2+2</formula>
    </cfRule>
    <cfRule type="cellIs" dxfId="1246" priority="204" stopIfTrue="1" operator="greaterThan">
      <formula>$J$248*2</formula>
    </cfRule>
  </conditionalFormatting>
  <conditionalFormatting sqref="K188:K190">
    <cfRule type="cellIs" dxfId="1245" priority="205" stopIfTrue="1" operator="greaterThan">
      <formula>$K$248*2+2</formula>
    </cfRule>
    <cfRule type="cellIs" dxfId="1244" priority="206" stopIfTrue="1" operator="greaterThan">
      <formula>$K$248*2</formula>
    </cfRule>
  </conditionalFormatting>
  <conditionalFormatting sqref="L188:L190">
    <cfRule type="cellIs" dxfId="1243" priority="207" stopIfTrue="1" operator="greaterThan">
      <formula>$L$248*2+2</formula>
    </cfRule>
    <cfRule type="cellIs" dxfId="1242" priority="208" stopIfTrue="1" operator="greaterThan">
      <formula>$L$248*2</formula>
    </cfRule>
  </conditionalFormatting>
  <conditionalFormatting sqref="M188:M190">
    <cfRule type="cellIs" dxfId="1241" priority="209" stopIfTrue="1" operator="greaterThan">
      <formula>$M$248*2+2</formula>
    </cfRule>
    <cfRule type="cellIs" dxfId="1240" priority="210" stopIfTrue="1" operator="greaterThan">
      <formula>$M$248*2</formula>
    </cfRule>
  </conditionalFormatting>
  <conditionalFormatting sqref="N188:N190">
    <cfRule type="cellIs" dxfId="1239" priority="211" stopIfTrue="1" operator="greaterThan">
      <formula>$N$248*2+2</formula>
    </cfRule>
    <cfRule type="cellIs" dxfId="1238" priority="212" stopIfTrue="1" operator="greaterThan">
      <formula>$N$248*2</formula>
    </cfRule>
  </conditionalFormatting>
  <conditionalFormatting sqref="G188:G190">
    <cfRule type="cellIs" dxfId="1237" priority="213" stopIfTrue="1" operator="greaterThan">
      <formula>$G$248*2+2</formula>
    </cfRule>
    <cfRule type="cellIs" dxfId="1236" priority="214" stopIfTrue="1" operator="greaterThan">
      <formula>$G$248*2</formula>
    </cfRule>
  </conditionalFormatting>
  <conditionalFormatting sqref="F188:F190">
    <cfRule type="cellIs" dxfId="1235" priority="215" stopIfTrue="1" operator="greaterThan">
      <formula>$F$248*2+2</formula>
    </cfRule>
    <cfRule type="cellIs" dxfId="1234" priority="216" stopIfTrue="1" operator="greaterThan">
      <formula>$F$248*2</formula>
    </cfRule>
  </conditionalFormatting>
  <conditionalFormatting sqref="H187">
    <cfRule type="cellIs" dxfId="1233" priority="181" stopIfTrue="1" operator="greaterThan">
      <formula>$H$248*2+2</formula>
    </cfRule>
    <cfRule type="cellIs" dxfId="1232" priority="182" stopIfTrue="1" operator="greaterThan">
      <formula>$H$248*2</formula>
    </cfRule>
  </conditionalFormatting>
  <conditionalFormatting sqref="I187">
    <cfRule type="cellIs" dxfId="1231" priority="183" stopIfTrue="1" operator="greaterThan">
      <formula>$I$248*2+2</formula>
    </cfRule>
    <cfRule type="cellIs" dxfId="1230" priority="184" stopIfTrue="1" operator="greaterThan">
      <formula>$I$248*2</formula>
    </cfRule>
  </conditionalFormatting>
  <conditionalFormatting sqref="J187">
    <cfRule type="cellIs" dxfId="1229" priority="185" stopIfTrue="1" operator="greaterThan">
      <formula>$J$248*2+2</formula>
    </cfRule>
    <cfRule type="cellIs" dxfId="1228" priority="186" stopIfTrue="1" operator="greaterThan">
      <formula>$J$248*2</formula>
    </cfRule>
  </conditionalFormatting>
  <conditionalFormatting sqref="K187">
    <cfRule type="cellIs" dxfId="1227" priority="187" stopIfTrue="1" operator="greaterThan">
      <formula>$K$248*2+2</formula>
    </cfRule>
    <cfRule type="cellIs" dxfId="1226" priority="188" stopIfTrue="1" operator="greaterThan">
      <formula>$K$248*2</formula>
    </cfRule>
  </conditionalFormatting>
  <conditionalFormatting sqref="L187">
    <cfRule type="cellIs" dxfId="1225" priority="189" stopIfTrue="1" operator="greaterThan">
      <formula>$L$248*2+2</formula>
    </cfRule>
    <cfRule type="cellIs" dxfId="1224" priority="190" stopIfTrue="1" operator="greaterThan">
      <formula>$L$248*2</formula>
    </cfRule>
  </conditionalFormatting>
  <conditionalFormatting sqref="M187">
    <cfRule type="cellIs" dxfId="1223" priority="191" stopIfTrue="1" operator="greaterThan">
      <formula>$M$248*2+2</formula>
    </cfRule>
    <cfRule type="cellIs" dxfId="1222" priority="192" stopIfTrue="1" operator="greaterThan">
      <formula>$M$248*2</formula>
    </cfRule>
  </conditionalFormatting>
  <conditionalFormatting sqref="N187">
    <cfRule type="cellIs" dxfId="1221" priority="193" stopIfTrue="1" operator="greaterThan">
      <formula>$N$248*2+2</formula>
    </cfRule>
    <cfRule type="cellIs" dxfId="1220" priority="194" stopIfTrue="1" operator="greaterThan">
      <formula>$N$248*2</formula>
    </cfRule>
  </conditionalFormatting>
  <conditionalFormatting sqref="G187">
    <cfRule type="cellIs" dxfId="1219" priority="195" stopIfTrue="1" operator="greaterThan">
      <formula>$G$248*2+2</formula>
    </cfRule>
    <cfRule type="cellIs" dxfId="1218" priority="196" stopIfTrue="1" operator="greaterThan">
      <formula>$G$248*2</formula>
    </cfRule>
  </conditionalFormatting>
  <conditionalFormatting sqref="F187">
    <cfRule type="cellIs" dxfId="1217" priority="197" stopIfTrue="1" operator="greaterThan">
      <formula>$F$248*2+2</formula>
    </cfRule>
    <cfRule type="cellIs" dxfId="1216" priority="198" stopIfTrue="1" operator="greaterThan">
      <formula>$F$248*2</formula>
    </cfRule>
  </conditionalFormatting>
  <conditionalFormatting sqref="H220:H222">
    <cfRule type="cellIs" dxfId="1215" priority="109" stopIfTrue="1" operator="greaterThan">
      <formula>$H$248*2+2</formula>
    </cfRule>
    <cfRule type="cellIs" dxfId="1214" priority="110" stopIfTrue="1" operator="greaterThan">
      <formula>$H$248*2</formula>
    </cfRule>
  </conditionalFormatting>
  <conditionalFormatting sqref="I220:I222">
    <cfRule type="cellIs" dxfId="1213" priority="111" stopIfTrue="1" operator="greaterThan">
      <formula>$I$248*2+2</formula>
    </cfRule>
    <cfRule type="cellIs" dxfId="1212" priority="112" stopIfTrue="1" operator="greaterThan">
      <formula>$I$248*2</formula>
    </cfRule>
  </conditionalFormatting>
  <conditionalFormatting sqref="J220:J222">
    <cfRule type="cellIs" dxfId="1211" priority="113" stopIfTrue="1" operator="greaterThan">
      <formula>$J$248*2+2</formula>
    </cfRule>
    <cfRule type="cellIs" dxfId="1210" priority="114" stopIfTrue="1" operator="greaterThan">
      <formula>$J$248*2</formula>
    </cfRule>
  </conditionalFormatting>
  <conditionalFormatting sqref="K220:K222">
    <cfRule type="cellIs" dxfId="1209" priority="115" stopIfTrue="1" operator="greaterThan">
      <formula>$K$248*2+2</formula>
    </cfRule>
    <cfRule type="cellIs" dxfId="1208" priority="116" stopIfTrue="1" operator="greaterThan">
      <formula>$K$248*2</formula>
    </cfRule>
  </conditionalFormatting>
  <conditionalFormatting sqref="L220:L222">
    <cfRule type="cellIs" dxfId="1207" priority="117" stopIfTrue="1" operator="greaterThan">
      <formula>$L$248*2+2</formula>
    </cfRule>
    <cfRule type="cellIs" dxfId="1206" priority="118" stopIfTrue="1" operator="greaterThan">
      <formula>$L$248*2</formula>
    </cfRule>
  </conditionalFormatting>
  <conditionalFormatting sqref="M220:M222">
    <cfRule type="cellIs" dxfId="1205" priority="119" stopIfTrue="1" operator="greaterThan">
      <formula>$M$248*2+2</formula>
    </cfRule>
    <cfRule type="cellIs" dxfId="1204" priority="120" stopIfTrue="1" operator="greaterThan">
      <formula>$M$248*2</formula>
    </cfRule>
  </conditionalFormatting>
  <conditionalFormatting sqref="N220:N222">
    <cfRule type="cellIs" dxfId="1203" priority="121" stopIfTrue="1" operator="greaterThan">
      <formula>$N$248*2+2</formula>
    </cfRule>
    <cfRule type="cellIs" dxfId="1202" priority="122" stopIfTrue="1" operator="greaterThan">
      <formula>$N$248*2</formula>
    </cfRule>
  </conditionalFormatting>
  <conditionalFormatting sqref="G220:G222">
    <cfRule type="cellIs" dxfId="1201" priority="123" stopIfTrue="1" operator="greaterThan">
      <formula>$G$248*2+2</formula>
    </cfRule>
    <cfRule type="cellIs" dxfId="1200" priority="124" stopIfTrue="1" operator="greaterThan">
      <formula>$G$248*2</formula>
    </cfRule>
  </conditionalFormatting>
  <conditionalFormatting sqref="F220:F222">
    <cfRule type="cellIs" dxfId="1199" priority="125" stopIfTrue="1" operator="greaterThan">
      <formula>$F$248*2+2</formula>
    </cfRule>
    <cfRule type="cellIs" dxfId="1198" priority="126" stopIfTrue="1" operator="greaterThan">
      <formula>$F$248*2</formula>
    </cfRule>
  </conditionalFormatting>
  <conditionalFormatting sqref="H217:H219">
    <cfRule type="cellIs" dxfId="1197" priority="91" stopIfTrue="1" operator="greaterThan">
      <formula>$H$248*2+2</formula>
    </cfRule>
    <cfRule type="cellIs" dxfId="1196" priority="92" stopIfTrue="1" operator="greaterThan">
      <formula>$H$248*2</formula>
    </cfRule>
  </conditionalFormatting>
  <conditionalFormatting sqref="I217:I219">
    <cfRule type="cellIs" dxfId="1195" priority="93" stopIfTrue="1" operator="greaterThan">
      <formula>$I$248*2+2</formula>
    </cfRule>
    <cfRule type="cellIs" dxfId="1194" priority="94" stopIfTrue="1" operator="greaterThan">
      <formula>$I$248*2</formula>
    </cfRule>
  </conditionalFormatting>
  <conditionalFormatting sqref="J217:J219">
    <cfRule type="cellIs" dxfId="1193" priority="95" stopIfTrue="1" operator="greaterThan">
      <formula>$J$248*2+2</formula>
    </cfRule>
    <cfRule type="cellIs" dxfId="1192" priority="96" stopIfTrue="1" operator="greaterThan">
      <formula>$J$248*2</formula>
    </cfRule>
  </conditionalFormatting>
  <conditionalFormatting sqref="K217:K219">
    <cfRule type="cellIs" dxfId="1191" priority="97" stopIfTrue="1" operator="greaterThan">
      <formula>$K$248*2+2</formula>
    </cfRule>
    <cfRule type="cellIs" dxfId="1190" priority="98" stopIfTrue="1" operator="greaterThan">
      <formula>$K$248*2</formula>
    </cfRule>
  </conditionalFormatting>
  <conditionalFormatting sqref="L217:L219">
    <cfRule type="cellIs" dxfId="1189" priority="99" stopIfTrue="1" operator="greaterThan">
      <formula>$L$248*2+2</formula>
    </cfRule>
    <cfRule type="cellIs" dxfId="1188" priority="100" stopIfTrue="1" operator="greaterThan">
      <formula>$L$248*2</formula>
    </cfRule>
  </conditionalFormatting>
  <conditionalFormatting sqref="M217:M219">
    <cfRule type="cellIs" dxfId="1187" priority="101" stopIfTrue="1" operator="greaterThan">
      <formula>$M$248*2+2</formula>
    </cfRule>
    <cfRule type="cellIs" dxfId="1186" priority="102" stopIfTrue="1" operator="greaterThan">
      <formula>$M$248*2</formula>
    </cfRule>
  </conditionalFormatting>
  <conditionalFormatting sqref="N217:N219">
    <cfRule type="cellIs" dxfId="1185" priority="103" stopIfTrue="1" operator="greaterThan">
      <formula>$N$248*2+2</formula>
    </cfRule>
    <cfRule type="cellIs" dxfId="1184" priority="104" stopIfTrue="1" operator="greaterThan">
      <formula>$N$248*2</formula>
    </cfRule>
  </conditionalFormatting>
  <conditionalFormatting sqref="G217:G219">
    <cfRule type="cellIs" dxfId="1183" priority="105" stopIfTrue="1" operator="greaterThan">
      <formula>$G$248*2+2</formula>
    </cfRule>
    <cfRule type="cellIs" dxfId="1182" priority="106" stopIfTrue="1" operator="greaterThan">
      <formula>$G$248*2</formula>
    </cfRule>
  </conditionalFormatting>
  <conditionalFormatting sqref="F217:F219">
    <cfRule type="cellIs" dxfId="1181" priority="107" stopIfTrue="1" operator="greaterThan">
      <formula>$F$248*2+2</formula>
    </cfRule>
    <cfRule type="cellIs" dxfId="1180" priority="108" stopIfTrue="1" operator="greaterThan">
      <formula>$F$248*2</formula>
    </cfRule>
  </conditionalFormatting>
  <conditionalFormatting sqref="H216">
    <cfRule type="cellIs" dxfId="1179" priority="73" stopIfTrue="1" operator="greaterThan">
      <formula>$H$248*2+2</formula>
    </cfRule>
    <cfRule type="cellIs" dxfId="1178" priority="74" stopIfTrue="1" operator="greaterThan">
      <formula>$H$248*2</formula>
    </cfRule>
  </conditionalFormatting>
  <conditionalFormatting sqref="I216">
    <cfRule type="cellIs" dxfId="1177" priority="75" stopIfTrue="1" operator="greaterThan">
      <formula>$I$248*2+2</formula>
    </cfRule>
    <cfRule type="cellIs" dxfId="1176" priority="76" stopIfTrue="1" operator="greaterThan">
      <formula>$I$248*2</formula>
    </cfRule>
  </conditionalFormatting>
  <conditionalFormatting sqref="J216">
    <cfRule type="cellIs" dxfId="1175" priority="77" stopIfTrue="1" operator="greaterThan">
      <formula>$J$248*2+2</formula>
    </cfRule>
    <cfRule type="cellIs" dxfId="1174" priority="78" stopIfTrue="1" operator="greaterThan">
      <formula>$J$248*2</formula>
    </cfRule>
  </conditionalFormatting>
  <conditionalFormatting sqref="K216">
    <cfRule type="cellIs" dxfId="1173" priority="79" stopIfTrue="1" operator="greaterThan">
      <formula>$K$248*2+2</formula>
    </cfRule>
    <cfRule type="cellIs" dxfId="1172" priority="80" stopIfTrue="1" operator="greaterThan">
      <formula>$K$248*2</formula>
    </cfRule>
  </conditionalFormatting>
  <conditionalFormatting sqref="L216">
    <cfRule type="cellIs" dxfId="1171" priority="81" stopIfTrue="1" operator="greaterThan">
      <formula>$L$248*2+2</formula>
    </cfRule>
    <cfRule type="cellIs" dxfId="1170" priority="82" stopIfTrue="1" operator="greaterThan">
      <formula>$L$248*2</formula>
    </cfRule>
  </conditionalFormatting>
  <conditionalFormatting sqref="M216">
    <cfRule type="cellIs" dxfId="1169" priority="83" stopIfTrue="1" operator="greaterThan">
      <formula>$M$248*2+2</formula>
    </cfRule>
    <cfRule type="cellIs" dxfId="1168" priority="84" stopIfTrue="1" operator="greaterThan">
      <formula>$M$248*2</formula>
    </cfRule>
  </conditionalFormatting>
  <conditionalFormatting sqref="N216">
    <cfRule type="cellIs" dxfId="1167" priority="85" stopIfTrue="1" operator="greaterThan">
      <formula>$N$248*2+2</formula>
    </cfRule>
    <cfRule type="cellIs" dxfId="1166" priority="86" stopIfTrue="1" operator="greaterThan">
      <formula>$N$248*2</formula>
    </cfRule>
  </conditionalFormatting>
  <conditionalFormatting sqref="G216">
    <cfRule type="cellIs" dxfId="1165" priority="87" stopIfTrue="1" operator="greaterThan">
      <formula>$G$248*2+2</formula>
    </cfRule>
    <cfRule type="cellIs" dxfId="1164" priority="88" stopIfTrue="1" operator="greaterThan">
      <formula>$G$248*2</formula>
    </cfRule>
  </conditionalFormatting>
  <conditionalFormatting sqref="F216">
    <cfRule type="cellIs" dxfId="1163" priority="89" stopIfTrue="1" operator="greaterThan">
      <formula>$F$248*2+2</formula>
    </cfRule>
    <cfRule type="cellIs" dxfId="1162" priority="90" stopIfTrue="1" operator="greaterThan">
      <formula>$F$248*2</formula>
    </cfRule>
  </conditionalFormatting>
  <conditionalFormatting sqref="H213:H215">
    <cfRule type="cellIs" dxfId="1161" priority="55" stopIfTrue="1" operator="greaterThan">
      <formula>$H$248*2+2</formula>
    </cfRule>
    <cfRule type="cellIs" dxfId="1160" priority="56" stopIfTrue="1" operator="greaterThan">
      <formula>$H$248*2</formula>
    </cfRule>
  </conditionalFormatting>
  <conditionalFormatting sqref="I213:I215">
    <cfRule type="cellIs" dxfId="1159" priority="57" stopIfTrue="1" operator="greaterThan">
      <formula>$I$248*2+2</formula>
    </cfRule>
    <cfRule type="cellIs" dxfId="1158" priority="58" stopIfTrue="1" operator="greaterThan">
      <formula>$I$248*2</formula>
    </cfRule>
  </conditionalFormatting>
  <conditionalFormatting sqref="J213:J215">
    <cfRule type="cellIs" dxfId="1157" priority="59" stopIfTrue="1" operator="greaterThan">
      <formula>$J$248*2+2</formula>
    </cfRule>
    <cfRule type="cellIs" dxfId="1156" priority="60" stopIfTrue="1" operator="greaterThan">
      <formula>$J$248*2</formula>
    </cfRule>
  </conditionalFormatting>
  <conditionalFormatting sqref="K213:K215">
    <cfRule type="cellIs" dxfId="1155" priority="61" stopIfTrue="1" operator="greaterThan">
      <formula>$K$248*2+2</formula>
    </cfRule>
    <cfRule type="cellIs" dxfId="1154" priority="62" stopIfTrue="1" operator="greaterThan">
      <formula>$K$248*2</formula>
    </cfRule>
  </conditionalFormatting>
  <conditionalFormatting sqref="L213:L215">
    <cfRule type="cellIs" dxfId="1153" priority="63" stopIfTrue="1" operator="greaterThan">
      <formula>$L$248*2+2</formula>
    </cfRule>
    <cfRule type="cellIs" dxfId="1152" priority="64" stopIfTrue="1" operator="greaterThan">
      <formula>$L$248*2</formula>
    </cfRule>
  </conditionalFormatting>
  <conditionalFormatting sqref="M213:M215">
    <cfRule type="cellIs" dxfId="1151" priority="65" stopIfTrue="1" operator="greaterThan">
      <formula>$M$248*2+2</formula>
    </cfRule>
    <cfRule type="cellIs" dxfId="1150" priority="66" stopIfTrue="1" operator="greaterThan">
      <formula>$M$248*2</formula>
    </cfRule>
  </conditionalFormatting>
  <conditionalFormatting sqref="N213:N215">
    <cfRule type="cellIs" dxfId="1149" priority="67" stopIfTrue="1" operator="greaterThan">
      <formula>$N$248*2+2</formula>
    </cfRule>
    <cfRule type="cellIs" dxfId="1148" priority="68" stopIfTrue="1" operator="greaterThan">
      <formula>$N$248*2</formula>
    </cfRule>
  </conditionalFormatting>
  <conditionalFormatting sqref="G213:G215">
    <cfRule type="cellIs" dxfId="1147" priority="69" stopIfTrue="1" operator="greaterThan">
      <formula>$G$248*2+2</formula>
    </cfRule>
    <cfRule type="cellIs" dxfId="1146" priority="70" stopIfTrue="1" operator="greaterThan">
      <formula>$G$248*2</formula>
    </cfRule>
  </conditionalFormatting>
  <conditionalFormatting sqref="F213:F215">
    <cfRule type="cellIs" dxfId="1145" priority="71" stopIfTrue="1" operator="greaterThan">
      <formula>$F$248*2+2</formula>
    </cfRule>
    <cfRule type="cellIs" dxfId="1144" priority="72" stopIfTrue="1" operator="greaterThan">
      <formula>$F$248*2</formula>
    </cfRule>
  </conditionalFormatting>
  <conditionalFormatting sqref="H239:H241 H233:H234">
    <cfRule type="cellIs" dxfId="1143" priority="37" stopIfTrue="1" operator="greaterThan">
      <formula>$H$248*2+2</formula>
    </cfRule>
    <cfRule type="cellIs" dxfId="1142" priority="38" stopIfTrue="1" operator="greaterThan">
      <formula>$H$248*2</formula>
    </cfRule>
  </conditionalFormatting>
  <conditionalFormatting sqref="I239:I241 I233:I234">
    <cfRule type="cellIs" dxfId="1141" priority="39" stopIfTrue="1" operator="greaterThan">
      <formula>$I$248*2+2</formula>
    </cfRule>
    <cfRule type="cellIs" dxfId="1140" priority="40" stopIfTrue="1" operator="greaterThan">
      <formula>$I$248*2</formula>
    </cfRule>
  </conditionalFormatting>
  <conditionalFormatting sqref="J239:J241 J233:J234">
    <cfRule type="cellIs" dxfId="1139" priority="41" stopIfTrue="1" operator="greaterThan">
      <formula>$J$248*2+2</formula>
    </cfRule>
    <cfRule type="cellIs" dxfId="1138" priority="42" stopIfTrue="1" operator="greaterThan">
      <formula>$J$248*2</formula>
    </cfRule>
  </conditionalFormatting>
  <conditionalFormatting sqref="K239:K241 K233:K234">
    <cfRule type="cellIs" dxfId="1137" priority="43" stopIfTrue="1" operator="greaterThan">
      <formula>$K$248*2+2</formula>
    </cfRule>
    <cfRule type="cellIs" dxfId="1136" priority="44" stopIfTrue="1" operator="greaterThan">
      <formula>$K$248*2</formula>
    </cfRule>
  </conditionalFormatting>
  <conditionalFormatting sqref="L239:L241 L233:L234">
    <cfRule type="cellIs" dxfId="1135" priority="45" stopIfTrue="1" operator="greaterThan">
      <formula>$L$248*2+2</formula>
    </cfRule>
    <cfRule type="cellIs" dxfId="1134" priority="46" stopIfTrue="1" operator="greaterThan">
      <formula>$L$248*2</formula>
    </cfRule>
  </conditionalFormatting>
  <conditionalFormatting sqref="M239:M241 M233:M234">
    <cfRule type="cellIs" dxfId="1133" priority="47" stopIfTrue="1" operator="greaterThan">
      <formula>$M$248*2+2</formula>
    </cfRule>
    <cfRule type="cellIs" dxfId="1132" priority="48" stopIfTrue="1" operator="greaterThan">
      <formula>$M$248*2</formula>
    </cfRule>
  </conditionalFormatting>
  <conditionalFormatting sqref="N239:N241 N233:N234">
    <cfRule type="cellIs" dxfId="1131" priority="49" stopIfTrue="1" operator="greaterThan">
      <formula>$N$248*2+2</formula>
    </cfRule>
    <cfRule type="cellIs" dxfId="1130" priority="50" stopIfTrue="1" operator="greaterThan">
      <formula>$N$248*2</formula>
    </cfRule>
  </conditionalFormatting>
  <conditionalFormatting sqref="G239:G241 G233:G234">
    <cfRule type="cellIs" dxfId="1129" priority="51" stopIfTrue="1" operator="greaterThan">
      <formula>$G$248*2+2</formula>
    </cfRule>
    <cfRule type="cellIs" dxfId="1128" priority="52" stopIfTrue="1" operator="greaterThan">
      <formula>$G$248*2</formula>
    </cfRule>
  </conditionalFormatting>
  <conditionalFormatting sqref="F239:F241 F233:F234">
    <cfRule type="cellIs" dxfId="1127" priority="53" stopIfTrue="1" operator="greaterThan">
      <formula>$F$248*2+2</formula>
    </cfRule>
    <cfRule type="cellIs" dxfId="1126" priority="54" stopIfTrue="1" operator="greaterThan">
      <formula>$F$248*2</formula>
    </cfRule>
  </conditionalFormatting>
  <conditionalFormatting sqref="H236:H238">
    <cfRule type="cellIs" dxfId="1125" priority="19" stopIfTrue="1" operator="greaterThan">
      <formula>$H$248*2+2</formula>
    </cfRule>
    <cfRule type="cellIs" dxfId="1124" priority="20" stopIfTrue="1" operator="greaterThan">
      <formula>$H$248*2</formula>
    </cfRule>
  </conditionalFormatting>
  <conditionalFormatting sqref="I236:I238">
    <cfRule type="cellIs" dxfId="1123" priority="21" stopIfTrue="1" operator="greaterThan">
      <formula>$I$248*2+2</formula>
    </cfRule>
    <cfRule type="cellIs" dxfId="1122" priority="22" stopIfTrue="1" operator="greaterThan">
      <formula>$I$248*2</formula>
    </cfRule>
  </conditionalFormatting>
  <conditionalFormatting sqref="J236:J238">
    <cfRule type="cellIs" dxfId="1121" priority="23" stopIfTrue="1" operator="greaterThan">
      <formula>$J$248*2+2</formula>
    </cfRule>
    <cfRule type="cellIs" dxfId="1120" priority="24" stopIfTrue="1" operator="greaterThan">
      <formula>$J$248*2</formula>
    </cfRule>
  </conditionalFormatting>
  <conditionalFormatting sqref="K236:K238">
    <cfRule type="cellIs" dxfId="1119" priority="25" stopIfTrue="1" operator="greaterThan">
      <formula>$K$248*2+2</formula>
    </cfRule>
    <cfRule type="cellIs" dxfId="1118" priority="26" stopIfTrue="1" operator="greaterThan">
      <formula>$K$248*2</formula>
    </cfRule>
  </conditionalFormatting>
  <conditionalFormatting sqref="L236:L238">
    <cfRule type="cellIs" dxfId="1117" priority="27" stopIfTrue="1" operator="greaterThan">
      <formula>$L$248*2+2</formula>
    </cfRule>
    <cfRule type="cellIs" dxfId="1116" priority="28" stopIfTrue="1" operator="greaterThan">
      <formula>$L$248*2</formula>
    </cfRule>
  </conditionalFormatting>
  <conditionalFormatting sqref="M236:M238">
    <cfRule type="cellIs" dxfId="1115" priority="29" stopIfTrue="1" operator="greaterThan">
      <formula>$M$248*2+2</formula>
    </cfRule>
    <cfRule type="cellIs" dxfId="1114" priority="30" stopIfTrue="1" operator="greaterThan">
      <formula>$M$248*2</formula>
    </cfRule>
  </conditionalFormatting>
  <conditionalFormatting sqref="N236:N238">
    <cfRule type="cellIs" dxfId="1113" priority="31" stopIfTrue="1" operator="greaterThan">
      <formula>$N$248*2+2</formula>
    </cfRule>
    <cfRule type="cellIs" dxfId="1112" priority="32" stopIfTrue="1" operator="greaterThan">
      <formula>$N$248*2</formula>
    </cfRule>
  </conditionalFormatting>
  <conditionalFormatting sqref="G236:G238">
    <cfRule type="cellIs" dxfId="1111" priority="33" stopIfTrue="1" operator="greaterThan">
      <formula>$G$248*2+2</formula>
    </cfRule>
    <cfRule type="cellIs" dxfId="1110" priority="34" stopIfTrue="1" operator="greaterThan">
      <formula>$G$248*2</formula>
    </cfRule>
  </conditionalFormatting>
  <conditionalFormatting sqref="F236:F238">
    <cfRule type="cellIs" dxfId="1109" priority="35" stopIfTrue="1" operator="greaterThan">
      <formula>$F$248*2+2</formula>
    </cfRule>
    <cfRule type="cellIs" dxfId="1108" priority="36" stopIfTrue="1" operator="greaterThan">
      <formula>$F$248*2</formula>
    </cfRule>
  </conditionalFormatting>
  <conditionalFormatting sqref="H235">
    <cfRule type="cellIs" dxfId="1107" priority="1" stopIfTrue="1" operator="greaterThan">
      <formula>$H$248*2+2</formula>
    </cfRule>
    <cfRule type="cellIs" dxfId="1106" priority="2" stopIfTrue="1" operator="greaterThan">
      <formula>$H$248*2</formula>
    </cfRule>
  </conditionalFormatting>
  <conditionalFormatting sqref="I235">
    <cfRule type="cellIs" dxfId="1105" priority="3" stopIfTrue="1" operator="greaterThan">
      <formula>$I$248*2+2</formula>
    </cfRule>
    <cfRule type="cellIs" dxfId="1104" priority="4" stopIfTrue="1" operator="greaterThan">
      <formula>$I$248*2</formula>
    </cfRule>
  </conditionalFormatting>
  <conditionalFormatting sqref="J235">
    <cfRule type="cellIs" dxfId="1103" priority="5" stopIfTrue="1" operator="greaterThan">
      <formula>$J$248*2+2</formula>
    </cfRule>
    <cfRule type="cellIs" dxfId="1102" priority="6" stopIfTrue="1" operator="greaterThan">
      <formula>$J$248*2</formula>
    </cfRule>
  </conditionalFormatting>
  <conditionalFormatting sqref="K235">
    <cfRule type="cellIs" dxfId="1101" priority="7" stopIfTrue="1" operator="greaterThan">
      <formula>$K$248*2+2</formula>
    </cfRule>
    <cfRule type="cellIs" dxfId="1100" priority="8" stopIfTrue="1" operator="greaterThan">
      <formula>$K$248*2</formula>
    </cfRule>
  </conditionalFormatting>
  <conditionalFormatting sqref="L235">
    <cfRule type="cellIs" dxfId="1099" priority="9" stopIfTrue="1" operator="greaterThan">
      <formula>$L$248*2+2</formula>
    </cfRule>
    <cfRule type="cellIs" dxfId="1098" priority="10" stopIfTrue="1" operator="greaterThan">
      <formula>$L$248*2</formula>
    </cfRule>
  </conditionalFormatting>
  <conditionalFormatting sqref="M235">
    <cfRule type="cellIs" dxfId="1097" priority="11" stopIfTrue="1" operator="greaterThan">
      <formula>$M$248*2+2</formula>
    </cfRule>
    <cfRule type="cellIs" dxfId="1096" priority="12" stopIfTrue="1" operator="greaterThan">
      <formula>$M$248*2</formula>
    </cfRule>
  </conditionalFormatting>
  <conditionalFormatting sqref="N235">
    <cfRule type="cellIs" dxfId="1095" priority="13" stopIfTrue="1" operator="greaterThan">
      <formula>$N$248*2+2</formula>
    </cfRule>
    <cfRule type="cellIs" dxfId="1094" priority="14" stopIfTrue="1" operator="greaterThan">
      <formula>$N$248*2</formula>
    </cfRule>
  </conditionalFormatting>
  <conditionalFormatting sqref="G235">
    <cfRule type="cellIs" dxfId="1093" priority="15" stopIfTrue="1" operator="greaterThan">
      <formula>$G$248*2+2</formula>
    </cfRule>
    <cfRule type="cellIs" dxfId="1092" priority="16" stopIfTrue="1" operator="greaterThan">
      <formula>$G$248*2</formula>
    </cfRule>
  </conditionalFormatting>
  <conditionalFormatting sqref="F235">
    <cfRule type="cellIs" dxfId="1091" priority="17" stopIfTrue="1" operator="greaterThan">
      <formula>$F$248*2+2</formula>
    </cfRule>
    <cfRule type="cellIs" dxfId="1090" priority="18" stopIfTrue="1" operator="greaterThan">
      <formula>$F$248*2</formula>
    </cfRule>
  </conditionalFormatting>
  <pageMargins left="0.7" right="0.7" top="0.75" bottom="0.75" header="0.3" footer="0.3"/>
  <pageSetup orientation="portrait" r:id="rId1"/>
  <headerFooter differentOddEven="1" differentFirst="1"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B319"/>
  <sheetViews>
    <sheetView zoomScale="115" zoomScaleNormal="115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XFD1"/>
    </sheetView>
  </sheetViews>
  <sheetFormatPr defaultRowHeight="14.25" x14ac:dyDescent="0.2"/>
  <cols>
    <col min="1" max="1" width="20.7109375" style="11" bestFit="1" customWidth="1"/>
    <col min="2" max="2" width="9.140625" style="547" customWidth="1"/>
    <col min="3" max="3" width="5.85546875" style="547" customWidth="1"/>
    <col min="4" max="4" width="18.5703125" style="547" customWidth="1"/>
    <col min="5" max="5" width="6" style="11" customWidth="1"/>
    <col min="6" max="9" width="4.5703125" style="11" bestFit="1" customWidth="1"/>
    <col min="10" max="14" width="4.5703125" style="11" customWidth="1"/>
    <col min="15" max="15" width="9.28515625" style="11" bestFit="1" customWidth="1"/>
    <col min="16" max="16" width="5.7109375" style="11" bestFit="1" customWidth="1"/>
    <col min="17" max="17" width="10" style="11" bestFit="1" customWidth="1"/>
    <col min="18" max="18" width="12.7109375" style="11" bestFit="1" customWidth="1"/>
    <col min="19" max="19" width="13.140625" style="11" bestFit="1" customWidth="1"/>
    <col min="20" max="20" width="10.140625" style="11" bestFit="1" customWidth="1"/>
    <col min="21" max="21" width="12.85546875" style="11" bestFit="1" customWidth="1"/>
    <col min="22" max="22" width="13.28515625" style="11" bestFit="1" customWidth="1"/>
    <col min="23" max="23" width="9.140625" style="11"/>
    <col min="24" max="24" width="19.5703125" style="11" bestFit="1" customWidth="1"/>
    <col min="25" max="25" width="5.7109375" style="11" bestFit="1" customWidth="1"/>
    <col min="26" max="26" width="5.140625" style="34" bestFit="1" customWidth="1"/>
    <col min="27" max="27" width="5.7109375" style="34" bestFit="1" customWidth="1"/>
    <col min="28" max="28" width="5.7109375" style="344" bestFit="1" customWidth="1"/>
    <col min="29" max="16384" width="9.140625" style="34"/>
  </cols>
  <sheetData>
    <row r="1" spans="1:28" ht="15" thickBot="1" x14ac:dyDescent="0.25">
      <c r="A1" s="8"/>
      <c r="B1" s="56" t="s">
        <v>18</v>
      </c>
      <c r="C1" s="56" t="s">
        <v>17</v>
      </c>
      <c r="D1" s="56" t="s">
        <v>58</v>
      </c>
      <c r="E1" s="56" t="s">
        <v>2</v>
      </c>
      <c r="F1" s="56" t="s">
        <v>7</v>
      </c>
      <c r="G1" s="56" t="s">
        <v>8</v>
      </c>
      <c r="H1" s="56" t="s">
        <v>9</v>
      </c>
      <c r="I1" s="56" t="s">
        <v>10</v>
      </c>
      <c r="J1" s="56" t="s">
        <v>11</v>
      </c>
      <c r="K1" s="56" t="s">
        <v>12</v>
      </c>
      <c r="L1" s="56" t="s">
        <v>13</v>
      </c>
      <c r="M1" s="56" t="s">
        <v>14</v>
      </c>
      <c r="N1" s="56" t="s">
        <v>15</v>
      </c>
      <c r="O1" s="56" t="s">
        <v>16</v>
      </c>
      <c r="P1" s="219" t="s">
        <v>1</v>
      </c>
      <c r="Q1" s="219" t="s">
        <v>53</v>
      </c>
      <c r="R1" s="219" t="s">
        <v>54</v>
      </c>
      <c r="S1" s="219" t="s">
        <v>55</v>
      </c>
      <c r="T1" s="219" t="s">
        <v>50</v>
      </c>
      <c r="U1" s="219" t="s">
        <v>51</v>
      </c>
      <c r="V1" s="220" t="s">
        <v>52</v>
      </c>
      <c r="W1" s="10"/>
      <c r="X1" s="345" t="s">
        <v>141</v>
      </c>
      <c r="Y1" s="547">
        <v>2</v>
      </c>
      <c r="Z1" s="547">
        <v>3</v>
      </c>
      <c r="AA1" s="547">
        <v>4</v>
      </c>
      <c r="AB1" s="369">
        <v>5</v>
      </c>
    </row>
    <row r="2" spans="1:28" ht="15" x14ac:dyDescent="0.25">
      <c r="A2" s="272" t="s">
        <v>30</v>
      </c>
      <c r="B2" s="218">
        <v>41743</v>
      </c>
      <c r="C2" s="12">
        <v>1</v>
      </c>
      <c r="D2" s="12" t="str">
        <f>A2&amp;C2</f>
        <v>Cashman, Cal1</v>
      </c>
      <c r="E2" s="12">
        <v>1</v>
      </c>
      <c r="F2" s="275">
        <v>6</v>
      </c>
      <c r="G2" s="275">
        <v>4</v>
      </c>
      <c r="H2" s="275">
        <v>4</v>
      </c>
      <c r="I2" s="275">
        <v>5</v>
      </c>
      <c r="J2" s="275">
        <v>5</v>
      </c>
      <c r="K2" s="275">
        <v>5</v>
      </c>
      <c r="L2" s="275">
        <v>4</v>
      </c>
      <c r="M2" s="275">
        <v>6</v>
      </c>
      <c r="N2" s="275">
        <v>6</v>
      </c>
      <c r="O2" s="12">
        <f>SUM(F2:N2)</f>
        <v>45</v>
      </c>
      <c r="P2" s="163">
        <f t="shared" ref="P2:P65" si="0">IF(F2&gt;$F$229*2,$F$229*2,F2) + IF(G2&gt;$G$229*2,$G$229*2,G2) + IF(H2&gt;$H$229*2,$H$229*2,H2) + IF(I2&gt;$I$229*2,$I$229*2,I2) + IF(J2&gt;$J$229*2,$J$229*2,J2) + IF(K2&gt;$K$229*2,$K$229*2,K2) + IF(L2&gt;$L$229*2,$L$229*2,L2) + IF(M2&gt;$M$229*2,$M$229*2,M2) + IF(N2&gt;$N$229*2,$N$229*2,N2)</f>
        <v>45</v>
      </c>
      <c r="Q2" s="158"/>
      <c r="R2" s="158"/>
      <c r="S2" s="158"/>
      <c r="T2" s="158"/>
      <c r="U2" s="158"/>
      <c r="V2" s="159"/>
      <c r="X2" s="271"/>
      <c r="Y2" s="363">
        <v>2010</v>
      </c>
      <c r="Z2" s="363">
        <v>2011</v>
      </c>
      <c r="AA2" s="363">
        <v>2012</v>
      </c>
      <c r="AB2" s="370">
        <v>2013</v>
      </c>
    </row>
    <row r="3" spans="1:28" ht="15" x14ac:dyDescent="0.25">
      <c r="A3" s="270" t="s">
        <v>130</v>
      </c>
      <c r="B3" s="216">
        <v>41743</v>
      </c>
      <c r="C3" s="550">
        <v>1</v>
      </c>
      <c r="D3" s="550" t="str">
        <f t="shared" ref="D3:D66" si="1">A3&amp;C3</f>
        <v>Angelosanto, Nick1</v>
      </c>
      <c r="E3" s="550">
        <v>1</v>
      </c>
      <c r="F3" s="276">
        <v>5</v>
      </c>
      <c r="G3" s="276">
        <v>4</v>
      </c>
      <c r="H3" s="276">
        <v>5</v>
      </c>
      <c r="I3" s="276">
        <v>6</v>
      </c>
      <c r="J3" s="276">
        <v>4</v>
      </c>
      <c r="K3" s="276">
        <v>3</v>
      </c>
      <c r="L3" s="276">
        <v>3</v>
      </c>
      <c r="M3" s="276">
        <v>5</v>
      </c>
      <c r="N3" s="276">
        <v>5</v>
      </c>
      <c r="O3" s="550">
        <f t="shared" ref="O3:O11" si="2">SUM(F3:N3)</f>
        <v>40</v>
      </c>
      <c r="P3" s="162">
        <f t="shared" si="0"/>
        <v>40</v>
      </c>
      <c r="Q3" s="262"/>
      <c r="R3" s="70"/>
      <c r="S3" s="70"/>
      <c r="T3" s="70"/>
      <c r="U3" s="70"/>
      <c r="V3" s="71"/>
      <c r="X3" s="270" t="s">
        <v>26</v>
      </c>
      <c r="Y3" s="364">
        <v>44.67</v>
      </c>
      <c r="Z3" s="271"/>
      <c r="AA3" s="366">
        <v>45.78</v>
      </c>
      <c r="AB3" s="371" t="s">
        <v>4</v>
      </c>
    </row>
    <row r="4" spans="1:28" ht="15" x14ac:dyDescent="0.25">
      <c r="A4" s="270" t="s">
        <v>49</v>
      </c>
      <c r="B4" s="216">
        <v>41743</v>
      </c>
      <c r="C4" s="550">
        <v>1</v>
      </c>
      <c r="D4" s="550" t="str">
        <f t="shared" si="1"/>
        <v>Mackson, John1</v>
      </c>
      <c r="E4" s="550">
        <v>1</v>
      </c>
      <c r="F4" s="276">
        <v>6</v>
      </c>
      <c r="G4" s="276">
        <v>4</v>
      </c>
      <c r="H4" s="276">
        <v>4</v>
      </c>
      <c r="I4" s="276">
        <v>9</v>
      </c>
      <c r="J4" s="276">
        <v>5</v>
      </c>
      <c r="K4" s="276">
        <v>5</v>
      </c>
      <c r="L4" s="276">
        <v>5</v>
      </c>
      <c r="M4" s="276">
        <v>7</v>
      </c>
      <c r="N4" s="276">
        <v>5</v>
      </c>
      <c r="O4" s="550">
        <f t="shared" si="2"/>
        <v>50</v>
      </c>
      <c r="P4" s="162">
        <f t="shared" si="0"/>
        <v>49</v>
      </c>
      <c r="Q4" s="262"/>
      <c r="R4" s="70"/>
      <c r="S4" s="70"/>
      <c r="T4" s="70"/>
      <c r="U4" s="70"/>
      <c r="V4" s="71"/>
      <c r="X4" s="365" t="s">
        <v>130</v>
      </c>
      <c r="Y4" s="371" t="s">
        <v>4</v>
      </c>
      <c r="Z4" s="371" t="s">
        <v>4</v>
      </c>
      <c r="AA4" s="366">
        <v>48</v>
      </c>
      <c r="AB4" s="372">
        <v>43.545454545454547</v>
      </c>
    </row>
    <row r="5" spans="1:28" ht="15" x14ac:dyDescent="0.25">
      <c r="A5" s="270" t="s">
        <v>40</v>
      </c>
      <c r="B5" s="216">
        <v>41743</v>
      </c>
      <c r="C5" s="550">
        <v>1</v>
      </c>
      <c r="D5" s="550" t="str">
        <f t="shared" si="1"/>
        <v>Trachsel, Mike1</v>
      </c>
      <c r="E5" s="550">
        <v>1</v>
      </c>
      <c r="F5" s="276">
        <v>5</v>
      </c>
      <c r="G5" s="276">
        <v>4</v>
      </c>
      <c r="H5" s="276">
        <v>4</v>
      </c>
      <c r="I5" s="276">
        <v>4</v>
      </c>
      <c r="J5" s="276">
        <v>5</v>
      </c>
      <c r="K5" s="276">
        <v>4</v>
      </c>
      <c r="L5" s="276">
        <v>4</v>
      </c>
      <c r="M5" s="276">
        <v>4</v>
      </c>
      <c r="N5" s="276">
        <v>4</v>
      </c>
      <c r="O5" s="550">
        <f t="shared" si="2"/>
        <v>38</v>
      </c>
      <c r="P5" s="162">
        <f t="shared" si="0"/>
        <v>38</v>
      </c>
      <c r="Q5" s="262"/>
      <c r="R5" s="70"/>
      <c r="S5" s="70"/>
      <c r="T5" s="70"/>
      <c r="U5" s="70"/>
      <c r="V5" s="71"/>
      <c r="X5" s="270" t="s">
        <v>28</v>
      </c>
      <c r="Y5" s="364">
        <v>49.54</v>
      </c>
      <c r="Z5" s="271"/>
      <c r="AA5" s="366">
        <v>53.142857142857146</v>
      </c>
      <c r="AB5" s="372">
        <v>53.333333333333336</v>
      </c>
    </row>
    <row r="6" spans="1:28" ht="15" x14ac:dyDescent="0.25">
      <c r="A6" s="270" t="s">
        <v>35</v>
      </c>
      <c r="B6" s="216">
        <v>41743</v>
      </c>
      <c r="C6" s="550">
        <v>1</v>
      </c>
      <c r="D6" s="550" t="str">
        <f t="shared" si="1"/>
        <v>Schaefer, Jack1</v>
      </c>
      <c r="E6" s="550">
        <v>2</v>
      </c>
      <c r="F6" s="276">
        <v>6</v>
      </c>
      <c r="G6" s="276">
        <v>5</v>
      </c>
      <c r="H6" s="276">
        <v>5</v>
      </c>
      <c r="I6" s="276">
        <v>6</v>
      </c>
      <c r="J6" s="276">
        <v>6</v>
      </c>
      <c r="K6" s="276">
        <v>4</v>
      </c>
      <c r="L6" s="276">
        <v>4</v>
      </c>
      <c r="M6" s="276">
        <v>6</v>
      </c>
      <c r="N6" s="276">
        <v>7</v>
      </c>
      <c r="O6" s="550">
        <f t="shared" si="2"/>
        <v>49</v>
      </c>
      <c r="P6" s="162">
        <f t="shared" si="0"/>
        <v>49</v>
      </c>
      <c r="Q6" s="262"/>
      <c r="R6" s="70"/>
      <c r="S6" s="70"/>
      <c r="T6" s="70"/>
      <c r="U6" s="70"/>
      <c r="V6" s="71"/>
      <c r="X6" s="367" t="s">
        <v>29</v>
      </c>
      <c r="Y6" s="364">
        <v>44.91</v>
      </c>
      <c r="Z6" s="271"/>
      <c r="AA6" s="366">
        <v>44.2</v>
      </c>
      <c r="AB6" s="372">
        <v>44.8</v>
      </c>
    </row>
    <row r="7" spans="1:28" ht="15" x14ac:dyDescent="0.25">
      <c r="A7" s="270" t="s">
        <v>32</v>
      </c>
      <c r="B7" s="216">
        <v>41743</v>
      </c>
      <c r="C7" s="550">
        <v>1</v>
      </c>
      <c r="D7" s="550" t="str">
        <f t="shared" si="1"/>
        <v>Connolly, Terry1</v>
      </c>
      <c r="E7" s="550">
        <v>2</v>
      </c>
      <c r="F7" s="276">
        <v>7</v>
      </c>
      <c r="G7" s="276">
        <v>5</v>
      </c>
      <c r="H7" s="276">
        <v>4</v>
      </c>
      <c r="I7" s="276">
        <v>6</v>
      </c>
      <c r="J7" s="276">
        <v>8</v>
      </c>
      <c r="K7" s="276">
        <v>5</v>
      </c>
      <c r="L7" s="276">
        <v>4</v>
      </c>
      <c r="M7" s="276">
        <v>6</v>
      </c>
      <c r="N7" s="276">
        <v>8</v>
      </c>
      <c r="O7" s="550">
        <f t="shared" si="2"/>
        <v>53</v>
      </c>
      <c r="P7" s="162">
        <f t="shared" si="0"/>
        <v>53</v>
      </c>
      <c r="Q7" s="262"/>
      <c r="R7" s="70"/>
      <c r="S7" s="70"/>
      <c r="T7" s="70"/>
      <c r="U7" s="70"/>
      <c r="V7" s="71"/>
      <c r="X7" s="367" t="s">
        <v>30</v>
      </c>
      <c r="Y7" s="364">
        <v>44.44</v>
      </c>
      <c r="Z7" s="271"/>
      <c r="AA7" s="366">
        <v>43.714285714285715</v>
      </c>
      <c r="AB7" s="372">
        <v>46.166666666666664</v>
      </c>
    </row>
    <row r="8" spans="1:28" ht="15" x14ac:dyDescent="0.25">
      <c r="A8" s="270" t="s">
        <v>34</v>
      </c>
      <c r="B8" s="216">
        <v>41743</v>
      </c>
      <c r="C8" s="550">
        <v>1</v>
      </c>
      <c r="D8" s="550" t="str">
        <f t="shared" si="1"/>
        <v>Lewandowski, Mike1</v>
      </c>
      <c r="E8" s="550">
        <v>2</v>
      </c>
      <c r="F8" s="276">
        <v>6</v>
      </c>
      <c r="G8" s="276">
        <v>5</v>
      </c>
      <c r="H8" s="276">
        <v>4</v>
      </c>
      <c r="I8" s="276">
        <v>8</v>
      </c>
      <c r="J8" s="276">
        <v>5</v>
      </c>
      <c r="K8" s="276">
        <v>8</v>
      </c>
      <c r="L8" s="276">
        <v>3</v>
      </c>
      <c r="M8" s="276">
        <v>9</v>
      </c>
      <c r="N8" s="276">
        <v>9</v>
      </c>
      <c r="O8" s="550">
        <f t="shared" si="2"/>
        <v>57</v>
      </c>
      <c r="P8" s="162">
        <f t="shared" si="0"/>
        <v>56</v>
      </c>
      <c r="Q8" s="262"/>
      <c r="R8" s="70"/>
      <c r="S8" s="70"/>
      <c r="T8" s="70"/>
      <c r="U8" s="70"/>
      <c r="V8" s="71"/>
      <c r="X8" s="367" t="s">
        <v>31</v>
      </c>
      <c r="Y8" s="364">
        <v>53.67</v>
      </c>
      <c r="Z8" s="271"/>
      <c r="AA8" s="366">
        <v>53.67</v>
      </c>
      <c r="AB8" s="371" t="s">
        <v>4</v>
      </c>
    </row>
    <row r="9" spans="1:28" ht="15" x14ac:dyDescent="0.25">
      <c r="A9" s="271" t="s">
        <v>129</v>
      </c>
      <c r="B9" s="216">
        <v>41743</v>
      </c>
      <c r="C9" s="550">
        <v>1</v>
      </c>
      <c r="D9" s="550" t="str">
        <f t="shared" si="1"/>
        <v>Horst, Dale1</v>
      </c>
      <c r="E9" s="550">
        <v>3</v>
      </c>
      <c r="F9" s="276">
        <v>6</v>
      </c>
      <c r="G9" s="276">
        <v>7</v>
      </c>
      <c r="H9" s="276">
        <v>5</v>
      </c>
      <c r="I9" s="276">
        <v>6</v>
      </c>
      <c r="J9" s="276">
        <v>5</v>
      </c>
      <c r="K9" s="276">
        <v>5</v>
      </c>
      <c r="L9" s="276">
        <v>4</v>
      </c>
      <c r="M9" s="276">
        <v>5</v>
      </c>
      <c r="N9" s="276">
        <v>7</v>
      </c>
      <c r="O9" s="550">
        <f t="shared" si="2"/>
        <v>50</v>
      </c>
      <c r="P9" s="162">
        <f t="shared" si="0"/>
        <v>50</v>
      </c>
      <c r="Q9" s="262"/>
      <c r="R9" s="70"/>
      <c r="S9" s="70"/>
      <c r="T9" s="70"/>
      <c r="U9" s="70"/>
      <c r="V9" s="71"/>
      <c r="X9" s="367" t="s">
        <v>32</v>
      </c>
      <c r="Y9" s="364">
        <v>42.31</v>
      </c>
      <c r="Z9" s="271"/>
      <c r="AA9" s="366">
        <v>44.111111111111114</v>
      </c>
      <c r="AB9" s="372">
        <v>42.5</v>
      </c>
    </row>
    <row r="10" spans="1:28" ht="15" customHeight="1" x14ac:dyDescent="0.25">
      <c r="A10" s="271" t="s">
        <v>39</v>
      </c>
      <c r="B10" s="216">
        <v>41743</v>
      </c>
      <c r="C10" s="550">
        <v>1</v>
      </c>
      <c r="D10" s="550" t="str">
        <f t="shared" si="1"/>
        <v>Trachsel, Jay1</v>
      </c>
      <c r="E10" s="550">
        <v>3</v>
      </c>
      <c r="F10" s="276">
        <v>4</v>
      </c>
      <c r="G10" s="276">
        <v>6</v>
      </c>
      <c r="H10" s="276">
        <v>4</v>
      </c>
      <c r="I10" s="276">
        <v>3</v>
      </c>
      <c r="J10" s="276">
        <v>5</v>
      </c>
      <c r="K10" s="276">
        <v>9</v>
      </c>
      <c r="L10" s="276">
        <v>5</v>
      </c>
      <c r="M10" s="276">
        <v>6</v>
      </c>
      <c r="N10" s="276">
        <v>6</v>
      </c>
      <c r="O10" s="550">
        <f t="shared" si="2"/>
        <v>48</v>
      </c>
      <c r="P10" s="162">
        <f t="shared" si="0"/>
        <v>47</v>
      </c>
      <c r="Q10" s="262"/>
      <c r="R10" s="70"/>
      <c r="S10" s="70"/>
      <c r="T10" s="70"/>
      <c r="U10" s="70"/>
      <c r="V10" s="71"/>
      <c r="X10" s="367" t="s">
        <v>48</v>
      </c>
      <c r="Y10" s="364">
        <v>44.75</v>
      </c>
      <c r="Z10" s="271"/>
      <c r="AA10" s="366">
        <v>46.333333333333336</v>
      </c>
      <c r="AB10" s="372">
        <v>46.666666666666664</v>
      </c>
    </row>
    <row r="11" spans="1:28" ht="15" x14ac:dyDescent="0.25">
      <c r="A11" s="270" t="s">
        <v>29</v>
      </c>
      <c r="B11" s="216">
        <v>41743</v>
      </c>
      <c r="C11" s="550">
        <v>1</v>
      </c>
      <c r="D11" s="550" t="str">
        <f t="shared" si="1"/>
        <v>Burke, David1</v>
      </c>
      <c r="E11" s="550">
        <v>3</v>
      </c>
      <c r="F11" s="276">
        <v>6</v>
      </c>
      <c r="G11" s="276">
        <v>5</v>
      </c>
      <c r="H11" s="276">
        <v>4</v>
      </c>
      <c r="I11" s="276">
        <v>6</v>
      </c>
      <c r="J11" s="276">
        <v>4</v>
      </c>
      <c r="K11" s="276">
        <v>6</v>
      </c>
      <c r="L11" s="276">
        <v>5</v>
      </c>
      <c r="M11" s="276">
        <v>8</v>
      </c>
      <c r="N11" s="276">
        <v>5</v>
      </c>
      <c r="O11" s="550">
        <f t="shared" si="2"/>
        <v>49</v>
      </c>
      <c r="P11" s="162">
        <f t="shared" si="0"/>
        <v>49</v>
      </c>
      <c r="Q11" s="262"/>
      <c r="R11" s="70"/>
      <c r="S11" s="70"/>
      <c r="T11" s="70"/>
      <c r="U11" s="70"/>
      <c r="V11" s="71"/>
      <c r="X11" s="367" t="s">
        <v>46</v>
      </c>
      <c r="Y11" s="373">
        <v>40.17</v>
      </c>
      <c r="Z11" s="271"/>
      <c r="AA11" s="371" t="s">
        <v>4</v>
      </c>
      <c r="AB11" s="371" t="s">
        <v>4</v>
      </c>
    </row>
    <row r="12" spans="1:28" ht="14.25" customHeight="1" x14ac:dyDescent="0.25">
      <c r="A12" s="270" t="s">
        <v>129</v>
      </c>
      <c r="B12" s="216">
        <v>41750</v>
      </c>
      <c r="C12" s="550">
        <v>2</v>
      </c>
      <c r="D12" s="550" t="str">
        <f t="shared" si="1"/>
        <v>Horst, Dale2</v>
      </c>
      <c r="E12" s="550">
        <v>1</v>
      </c>
      <c r="F12" s="276">
        <v>5</v>
      </c>
      <c r="G12" s="276">
        <v>6</v>
      </c>
      <c r="H12" s="276">
        <v>8</v>
      </c>
      <c r="I12" s="276">
        <v>7</v>
      </c>
      <c r="J12" s="276">
        <v>8</v>
      </c>
      <c r="K12" s="276">
        <v>4</v>
      </c>
      <c r="L12" s="276">
        <v>3</v>
      </c>
      <c r="M12" s="276">
        <v>6</v>
      </c>
      <c r="N12" s="276">
        <v>10</v>
      </c>
      <c r="O12" s="550">
        <f t="shared" ref="O12:O67" si="3">SUM(F12:N12)</f>
        <v>57</v>
      </c>
      <c r="P12" s="162">
        <f t="shared" si="0"/>
        <v>55</v>
      </c>
      <c r="Q12" s="262"/>
      <c r="R12" s="70"/>
      <c r="S12" s="70"/>
      <c r="T12" s="70"/>
      <c r="U12" s="70"/>
      <c r="V12" s="71"/>
      <c r="X12" s="367" t="s">
        <v>57</v>
      </c>
      <c r="Y12" s="364">
        <v>42.5</v>
      </c>
      <c r="Z12" s="271"/>
      <c r="AA12" s="366">
        <v>42.5</v>
      </c>
      <c r="AB12" s="371" t="s">
        <v>4</v>
      </c>
    </row>
    <row r="13" spans="1:28" ht="15" x14ac:dyDescent="0.25">
      <c r="A13" s="270" t="s">
        <v>43</v>
      </c>
      <c r="B13" s="216">
        <v>41750</v>
      </c>
      <c r="C13" s="550">
        <v>2</v>
      </c>
      <c r="D13" s="550" t="str">
        <f t="shared" si="1"/>
        <v>VanHollebeke, Matt2</v>
      </c>
      <c r="E13" s="550">
        <v>1</v>
      </c>
      <c r="F13" s="276">
        <v>6</v>
      </c>
      <c r="G13" s="276">
        <v>4</v>
      </c>
      <c r="H13" s="276">
        <v>3</v>
      </c>
      <c r="I13" s="276">
        <v>6</v>
      </c>
      <c r="J13" s="276">
        <v>4</v>
      </c>
      <c r="K13" s="276">
        <v>6</v>
      </c>
      <c r="L13" s="276">
        <v>4</v>
      </c>
      <c r="M13" s="276">
        <v>6</v>
      </c>
      <c r="N13" s="276">
        <v>7</v>
      </c>
      <c r="O13" s="550">
        <f t="shared" si="3"/>
        <v>46</v>
      </c>
      <c r="P13" s="162">
        <f t="shared" si="0"/>
        <v>46</v>
      </c>
      <c r="Q13" s="262"/>
      <c r="R13" s="70"/>
      <c r="S13" s="70"/>
      <c r="T13" s="70"/>
      <c r="U13" s="70"/>
      <c r="V13" s="71"/>
      <c r="X13" s="365" t="s">
        <v>129</v>
      </c>
      <c r="Y13" s="371" t="s">
        <v>4</v>
      </c>
      <c r="Z13" s="271"/>
      <c r="AA13" s="366">
        <v>48</v>
      </c>
      <c r="AB13" s="372">
        <v>47.416666666666664</v>
      </c>
    </row>
    <row r="14" spans="1:28" ht="15" x14ac:dyDescent="0.25">
      <c r="A14" s="270" t="s">
        <v>35</v>
      </c>
      <c r="B14" s="216">
        <v>41750</v>
      </c>
      <c r="C14" s="550">
        <v>2</v>
      </c>
      <c r="D14" s="550" t="str">
        <f t="shared" si="1"/>
        <v>Schaefer, Jack2</v>
      </c>
      <c r="E14" s="550">
        <v>1</v>
      </c>
      <c r="F14" s="276">
        <v>5</v>
      </c>
      <c r="G14" s="276">
        <v>3</v>
      </c>
      <c r="H14" s="276">
        <v>6</v>
      </c>
      <c r="I14" s="276">
        <v>5</v>
      </c>
      <c r="J14" s="276">
        <v>5</v>
      </c>
      <c r="K14" s="276">
        <v>6</v>
      </c>
      <c r="L14" s="276">
        <v>4</v>
      </c>
      <c r="M14" s="276">
        <v>5</v>
      </c>
      <c r="N14" s="276">
        <v>6</v>
      </c>
      <c r="O14" s="550">
        <f t="shared" si="3"/>
        <v>45</v>
      </c>
      <c r="P14" s="162">
        <f t="shared" si="0"/>
        <v>45</v>
      </c>
      <c r="Q14" s="262"/>
      <c r="R14" s="70"/>
      <c r="S14" s="70"/>
      <c r="T14" s="70"/>
      <c r="U14" s="70"/>
      <c r="V14" s="71"/>
      <c r="X14" s="365" t="s">
        <v>136</v>
      </c>
      <c r="Y14" s="371" t="s">
        <v>4</v>
      </c>
      <c r="Z14" s="271"/>
      <c r="AA14" s="371" t="s">
        <v>4</v>
      </c>
      <c r="AB14" s="371" t="s">
        <v>4</v>
      </c>
    </row>
    <row r="15" spans="1:28" ht="15" x14ac:dyDescent="0.25">
      <c r="A15" s="270" t="s">
        <v>30</v>
      </c>
      <c r="B15" s="216">
        <v>41750</v>
      </c>
      <c r="C15" s="550">
        <v>2</v>
      </c>
      <c r="D15" s="550" t="str">
        <f t="shared" si="1"/>
        <v>Cashman, Cal2</v>
      </c>
      <c r="E15" s="550">
        <v>1</v>
      </c>
      <c r="F15" s="276">
        <v>6</v>
      </c>
      <c r="G15" s="276">
        <v>5</v>
      </c>
      <c r="H15" s="276">
        <v>4</v>
      </c>
      <c r="I15" s="276">
        <v>6</v>
      </c>
      <c r="J15" s="276">
        <v>5</v>
      </c>
      <c r="K15" s="276">
        <v>6</v>
      </c>
      <c r="L15" s="276">
        <v>3</v>
      </c>
      <c r="M15" s="276">
        <v>5</v>
      </c>
      <c r="N15" s="276">
        <v>5</v>
      </c>
      <c r="O15" s="550">
        <f t="shared" si="3"/>
        <v>45</v>
      </c>
      <c r="P15" s="162">
        <f t="shared" si="0"/>
        <v>45</v>
      </c>
      <c r="Q15" s="262"/>
      <c r="R15" s="70"/>
      <c r="S15" s="70"/>
      <c r="T15" s="70"/>
      <c r="U15" s="70"/>
      <c r="V15" s="71"/>
      <c r="X15" s="367" t="s">
        <v>34</v>
      </c>
      <c r="Y15" s="364">
        <v>57.33</v>
      </c>
      <c r="Z15" s="271"/>
      <c r="AA15" s="366">
        <v>56.333333333333336</v>
      </c>
      <c r="AB15" s="372">
        <v>51.81818181818182</v>
      </c>
    </row>
    <row r="16" spans="1:28" ht="15" x14ac:dyDescent="0.25">
      <c r="A16" s="270" t="s">
        <v>130</v>
      </c>
      <c r="B16" s="216">
        <v>41750</v>
      </c>
      <c r="C16" s="550">
        <v>2</v>
      </c>
      <c r="D16" s="550" t="str">
        <f t="shared" si="1"/>
        <v>Angelosanto, Nick2</v>
      </c>
      <c r="E16" s="550">
        <v>2</v>
      </c>
      <c r="F16" s="276">
        <v>6</v>
      </c>
      <c r="G16" s="276">
        <v>6</v>
      </c>
      <c r="H16" s="276">
        <v>4</v>
      </c>
      <c r="I16" s="276">
        <v>4</v>
      </c>
      <c r="J16" s="276">
        <v>4</v>
      </c>
      <c r="K16" s="276">
        <v>4</v>
      </c>
      <c r="L16" s="276">
        <v>3</v>
      </c>
      <c r="M16" s="276">
        <v>4</v>
      </c>
      <c r="N16" s="276">
        <v>5</v>
      </c>
      <c r="O16" s="550">
        <f t="shared" si="3"/>
        <v>40</v>
      </c>
      <c r="P16" s="162">
        <f t="shared" si="0"/>
        <v>40</v>
      </c>
      <c r="Q16" s="262"/>
      <c r="R16" s="70"/>
      <c r="S16" s="70"/>
      <c r="T16" s="70"/>
      <c r="U16" s="70"/>
      <c r="V16" s="71"/>
      <c r="X16" s="367" t="s">
        <v>49</v>
      </c>
      <c r="Y16" s="371" t="s">
        <v>4</v>
      </c>
      <c r="Z16" s="271"/>
      <c r="AA16" s="371" t="s">
        <v>4</v>
      </c>
      <c r="AB16" s="371" t="s">
        <v>4</v>
      </c>
    </row>
    <row r="17" spans="1:28" ht="15" x14ac:dyDescent="0.25">
      <c r="A17" s="270" t="s">
        <v>136</v>
      </c>
      <c r="B17" s="216">
        <v>41750</v>
      </c>
      <c r="C17" s="550">
        <v>2</v>
      </c>
      <c r="D17" s="550" t="str">
        <f t="shared" si="1"/>
        <v>Lardin, John2</v>
      </c>
      <c r="E17" s="550">
        <v>2</v>
      </c>
      <c r="F17" s="276">
        <v>5</v>
      </c>
      <c r="G17" s="276">
        <v>6</v>
      </c>
      <c r="H17" s="276">
        <v>4</v>
      </c>
      <c r="I17" s="276">
        <v>6</v>
      </c>
      <c r="J17" s="276">
        <v>5</v>
      </c>
      <c r="K17" s="276">
        <v>5</v>
      </c>
      <c r="L17" s="276">
        <v>2</v>
      </c>
      <c r="M17" s="276">
        <v>5</v>
      </c>
      <c r="N17" s="276">
        <v>5</v>
      </c>
      <c r="O17" s="550">
        <f t="shared" si="3"/>
        <v>43</v>
      </c>
      <c r="P17" s="162">
        <f t="shared" si="0"/>
        <v>43</v>
      </c>
      <c r="Q17" s="262"/>
      <c r="R17" s="70"/>
      <c r="S17" s="70"/>
      <c r="T17" s="70"/>
      <c r="U17" s="70"/>
      <c r="V17" s="71"/>
      <c r="X17" s="365" t="s">
        <v>131</v>
      </c>
      <c r="Y17" s="371" t="s">
        <v>4</v>
      </c>
      <c r="Z17" s="271"/>
      <c r="AA17" s="366">
        <v>52</v>
      </c>
      <c r="AB17" s="372">
        <v>47.4</v>
      </c>
    </row>
    <row r="18" spans="1:28" ht="15" x14ac:dyDescent="0.25">
      <c r="A18" s="270" t="s">
        <v>34</v>
      </c>
      <c r="B18" s="216">
        <v>41750</v>
      </c>
      <c r="C18" s="550">
        <v>2</v>
      </c>
      <c r="D18" s="550" t="str">
        <f t="shared" si="1"/>
        <v>Lewandowski, Mike2</v>
      </c>
      <c r="E18" s="550">
        <v>2</v>
      </c>
      <c r="F18" s="276">
        <v>6</v>
      </c>
      <c r="G18" s="276">
        <v>4</v>
      </c>
      <c r="H18" s="276">
        <v>5</v>
      </c>
      <c r="I18" s="276">
        <v>7</v>
      </c>
      <c r="J18" s="276">
        <v>5</v>
      </c>
      <c r="K18" s="276">
        <v>5</v>
      </c>
      <c r="L18" s="276">
        <v>5</v>
      </c>
      <c r="M18" s="276">
        <v>5</v>
      </c>
      <c r="N18" s="276">
        <v>9</v>
      </c>
      <c r="O18" s="550">
        <f t="shared" si="3"/>
        <v>51</v>
      </c>
      <c r="P18" s="162">
        <f t="shared" si="0"/>
        <v>51</v>
      </c>
      <c r="Q18" s="262"/>
      <c r="R18" s="70"/>
      <c r="S18" s="70"/>
      <c r="T18" s="70"/>
      <c r="U18" s="70"/>
      <c r="V18" s="71"/>
      <c r="X18" s="367" t="s">
        <v>35</v>
      </c>
      <c r="Y18" s="364">
        <v>45.25</v>
      </c>
      <c r="Z18" s="271"/>
      <c r="AA18" s="366">
        <v>45</v>
      </c>
      <c r="AB18" s="372">
        <v>45</v>
      </c>
    </row>
    <row r="19" spans="1:28" ht="15" x14ac:dyDescent="0.25">
      <c r="A19" s="270" t="s">
        <v>39</v>
      </c>
      <c r="B19" s="216">
        <v>41750</v>
      </c>
      <c r="C19" s="550">
        <v>2</v>
      </c>
      <c r="D19" s="550" t="str">
        <f t="shared" si="1"/>
        <v>Trachsel, Jay2</v>
      </c>
      <c r="E19" s="550">
        <v>3</v>
      </c>
      <c r="F19" s="276">
        <v>5</v>
      </c>
      <c r="G19" s="276">
        <v>3</v>
      </c>
      <c r="H19" s="276">
        <v>4</v>
      </c>
      <c r="I19" s="276">
        <v>4</v>
      </c>
      <c r="J19" s="276">
        <v>4</v>
      </c>
      <c r="K19" s="276">
        <v>7</v>
      </c>
      <c r="L19" s="276">
        <v>4</v>
      </c>
      <c r="M19" s="276">
        <v>5</v>
      </c>
      <c r="N19" s="276">
        <v>6</v>
      </c>
      <c r="O19" s="550">
        <f t="shared" si="3"/>
        <v>42</v>
      </c>
      <c r="P19" s="162">
        <f t="shared" si="0"/>
        <v>42</v>
      </c>
      <c r="Q19" s="262"/>
      <c r="R19" s="70"/>
      <c r="S19" s="70"/>
      <c r="T19" s="70"/>
      <c r="U19" s="70"/>
      <c r="V19" s="71"/>
      <c r="X19" s="365" t="s">
        <v>135</v>
      </c>
      <c r="Y19" s="371" t="s">
        <v>4</v>
      </c>
      <c r="Z19" s="271"/>
      <c r="AA19" s="371" t="s">
        <v>4</v>
      </c>
      <c r="AB19" s="372">
        <v>40.25</v>
      </c>
    </row>
    <row r="20" spans="1:28" ht="15" x14ac:dyDescent="0.25">
      <c r="A20" s="270" t="s">
        <v>38</v>
      </c>
      <c r="B20" s="216">
        <v>41750</v>
      </c>
      <c r="C20" s="550">
        <v>2</v>
      </c>
      <c r="D20" s="550" t="str">
        <f t="shared" si="1"/>
        <v>Trachsel, Brian2</v>
      </c>
      <c r="E20" s="550">
        <v>3</v>
      </c>
      <c r="F20" s="276">
        <v>5</v>
      </c>
      <c r="G20" s="276">
        <v>6</v>
      </c>
      <c r="H20" s="276">
        <v>3</v>
      </c>
      <c r="I20" s="276">
        <v>7</v>
      </c>
      <c r="J20" s="276">
        <v>4</v>
      </c>
      <c r="K20" s="276">
        <v>6</v>
      </c>
      <c r="L20" s="276">
        <v>4</v>
      </c>
      <c r="M20" s="276">
        <v>5</v>
      </c>
      <c r="N20" s="276">
        <v>9</v>
      </c>
      <c r="O20" s="550">
        <f t="shared" si="3"/>
        <v>49</v>
      </c>
      <c r="P20" s="162">
        <f t="shared" si="0"/>
        <v>49</v>
      </c>
      <c r="Q20" s="262"/>
      <c r="R20" s="70"/>
      <c r="S20" s="70"/>
      <c r="T20" s="70"/>
      <c r="U20" s="70"/>
      <c r="V20" s="71"/>
      <c r="X20" s="365" t="s">
        <v>37</v>
      </c>
      <c r="Y20" s="364">
        <v>41.73</v>
      </c>
      <c r="Z20" s="271"/>
      <c r="AA20" s="366">
        <v>42.1</v>
      </c>
      <c r="AB20" s="372">
        <v>41.1</v>
      </c>
    </row>
    <row r="21" spans="1:28" ht="15" x14ac:dyDescent="0.25">
      <c r="A21" s="270" t="s">
        <v>32</v>
      </c>
      <c r="B21" s="216">
        <v>41750</v>
      </c>
      <c r="C21" s="550">
        <v>2</v>
      </c>
      <c r="D21" s="550" t="str">
        <f t="shared" si="1"/>
        <v>Connolly, Terry2</v>
      </c>
      <c r="E21" s="550">
        <v>3</v>
      </c>
      <c r="F21" s="276">
        <v>4</v>
      </c>
      <c r="G21" s="276">
        <v>5</v>
      </c>
      <c r="H21" s="276">
        <v>5</v>
      </c>
      <c r="I21" s="276">
        <v>6</v>
      </c>
      <c r="J21" s="276">
        <v>5</v>
      </c>
      <c r="K21" s="276">
        <v>5</v>
      </c>
      <c r="L21" s="276">
        <v>3</v>
      </c>
      <c r="M21" s="276">
        <v>6</v>
      </c>
      <c r="N21" s="276">
        <v>5</v>
      </c>
      <c r="O21" s="550">
        <f t="shared" si="3"/>
        <v>44</v>
      </c>
      <c r="P21" s="162">
        <f t="shared" si="0"/>
        <v>44</v>
      </c>
      <c r="Q21" s="262"/>
      <c r="R21" s="70"/>
      <c r="S21" s="70"/>
      <c r="T21" s="70"/>
      <c r="U21" s="70"/>
      <c r="V21" s="71"/>
      <c r="X21" s="365" t="s">
        <v>38</v>
      </c>
      <c r="Y21" s="364">
        <v>50.17</v>
      </c>
      <c r="Z21" s="271"/>
      <c r="AA21" s="366">
        <v>49.25</v>
      </c>
      <c r="AB21" s="371" t="s">
        <v>4</v>
      </c>
    </row>
    <row r="22" spans="1:28" ht="15" x14ac:dyDescent="0.25">
      <c r="A22" s="270" t="s">
        <v>29</v>
      </c>
      <c r="B22" s="216">
        <v>41750</v>
      </c>
      <c r="C22" s="550">
        <v>2</v>
      </c>
      <c r="D22" s="550" t="str">
        <f t="shared" si="1"/>
        <v>Burke, David2</v>
      </c>
      <c r="E22" s="550">
        <v>4</v>
      </c>
      <c r="F22" s="276">
        <v>3</v>
      </c>
      <c r="G22" s="276">
        <v>5</v>
      </c>
      <c r="H22" s="276">
        <v>3</v>
      </c>
      <c r="I22" s="276">
        <v>5</v>
      </c>
      <c r="J22" s="276">
        <v>3</v>
      </c>
      <c r="K22" s="276">
        <v>6</v>
      </c>
      <c r="L22" s="276">
        <v>4</v>
      </c>
      <c r="M22" s="276">
        <v>4</v>
      </c>
      <c r="N22" s="276">
        <v>5</v>
      </c>
      <c r="O22" s="550">
        <f t="shared" si="3"/>
        <v>38</v>
      </c>
      <c r="P22" s="162">
        <f t="shared" si="0"/>
        <v>38</v>
      </c>
      <c r="Q22" s="262"/>
      <c r="R22" s="70"/>
      <c r="S22" s="70"/>
      <c r="T22" s="70"/>
      <c r="U22" s="70"/>
      <c r="V22" s="71"/>
      <c r="X22" s="367" t="s">
        <v>39</v>
      </c>
      <c r="Y22" s="364">
        <v>41.78</v>
      </c>
      <c r="Z22" s="271"/>
      <c r="AA22" s="366">
        <v>43.9</v>
      </c>
      <c r="AB22" s="372">
        <v>43.666666666666664</v>
      </c>
    </row>
    <row r="23" spans="1:28" ht="15" x14ac:dyDescent="0.25">
      <c r="A23" s="270" t="s">
        <v>40</v>
      </c>
      <c r="B23" s="216">
        <v>41750</v>
      </c>
      <c r="C23" s="550">
        <v>2</v>
      </c>
      <c r="D23" s="550" t="str">
        <f t="shared" si="1"/>
        <v>Trachsel, Mike2</v>
      </c>
      <c r="E23" s="550">
        <v>4</v>
      </c>
      <c r="F23" s="276">
        <v>5</v>
      </c>
      <c r="G23" s="276">
        <v>5</v>
      </c>
      <c r="H23" s="276">
        <v>5</v>
      </c>
      <c r="I23" s="276">
        <v>6</v>
      </c>
      <c r="J23" s="276">
        <v>4</v>
      </c>
      <c r="K23" s="276">
        <v>7</v>
      </c>
      <c r="L23" s="276">
        <v>4</v>
      </c>
      <c r="M23" s="276">
        <v>5</v>
      </c>
      <c r="N23" s="276">
        <v>6</v>
      </c>
      <c r="O23" s="550">
        <f t="shared" si="3"/>
        <v>47</v>
      </c>
      <c r="P23" s="162">
        <f t="shared" si="0"/>
        <v>47</v>
      </c>
      <c r="Q23" s="262"/>
      <c r="R23" s="70"/>
      <c r="S23" s="70"/>
      <c r="T23" s="70"/>
      <c r="U23" s="70"/>
      <c r="V23" s="71"/>
      <c r="X23" s="367" t="s">
        <v>47</v>
      </c>
      <c r="Y23" s="364">
        <v>42.56</v>
      </c>
      <c r="Z23" s="271"/>
      <c r="AA23" s="366">
        <v>43</v>
      </c>
      <c r="AB23" s="372">
        <v>43.727272727272727</v>
      </c>
    </row>
    <row r="24" spans="1:28" ht="15" x14ac:dyDescent="0.25">
      <c r="A24" s="270" t="s">
        <v>49</v>
      </c>
      <c r="B24" s="216">
        <v>41750</v>
      </c>
      <c r="C24" s="550">
        <v>2</v>
      </c>
      <c r="D24" s="550" t="str">
        <f t="shared" si="1"/>
        <v>Mackson, John2</v>
      </c>
      <c r="E24" s="550">
        <v>4</v>
      </c>
      <c r="F24" s="276">
        <v>7</v>
      </c>
      <c r="G24" s="276">
        <v>5</v>
      </c>
      <c r="H24" s="276">
        <v>5</v>
      </c>
      <c r="I24" s="276">
        <v>7</v>
      </c>
      <c r="J24" s="276">
        <v>4</v>
      </c>
      <c r="K24" s="276">
        <v>5</v>
      </c>
      <c r="L24" s="276">
        <v>4</v>
      </c>
      <c r="M24" s="276">
        <v>5</v>
      </c>
      <c r="N24" s="276">
        <v>7</v>
      </c>
      <c r="O24" s="550">
        <f t="shared" si="3"/>
        <v>49</v>
      </c>
      <c r="P24" s="162">
        <f t="shared" si="0"/>
        <v>49</v>
      </c>
      <c r="Q24" s="262"/>
      <c r="R24" s="70"/>
      <c r="S24" s="70"/>
      <c r="T24" s="70"/>
      <c r="U24" s="70"/>
      <c r="V24" s="71"/>
      <c r="X24" s="367" t="s">
        <v>40</v>
      </c>
      <c r="Y24" s="364">
        <v>39.729999999999997</v>
      </c>
      <c r="Z24" s="271"/>
      <c r="AA24" s="366">
        <v>39.5</v>
      </c>
      <c r="AB24" s="372">
        <v>41.454545454545453</v>
      </c>
    </row>
    <row r="25" spans="1:28" ht="15" x14ac:dyDescent="0.25">
      <c r="A25" s="270" t="s">
        <v>130</v>
      </c>
      <c r="B25" s="216">
        <v>41757</v>
      </c>
      <c r="C25" s="550">
        <v>3</v>
      </c>
      <c r="D25" s="550" t="str">
        <f t="shared" si="1"/>
        <v>Angelosanto, Nick3</v>
      </c>
      <c r="E25" s="550">
        <v>1</v>
      </c>
      <c r="F25" s="276">
        <v>6</v>
      </c>
      <c r="G25" s="276">
        <v>5</v>
      </c>
      <c r="H25" s="276">
        <v>4</v>
      </c>
      <c r="I25" s="276">
        <v>5</v>
      </c>
      <c r="J25" s="276">
        <v>5</v>
      </c>
      <c r="K25" s="276">
        <v>6</v>
      </c>
      <c r="L25" s="276">
        <v>3</v>
      </c>
      <c r="M25" s="276">
        <v>5</v>
      </c>
      <c r="N25" s="276">
        <v>5</v>
      </c>
      <c r="O25" s="550">
        <f t="shared" si="3"/>
        <v>44</v>
      </c>
      <c r="P25" s="162">
        <f t="shared" si="0"/>
        <v>44</v>
      </c>
      <c r="Q25" s="262"/>
      <c r="R25" s="70"/>
      <c r="S25" s="70"/>
      <c r="T25" s="70"/>
      <c r="U25" s="70"/>
      <c r="V25" s="71"/>
      <c r="X25" s="367" t="s">
        <v>41</v>
      </c>
      <c r="Y25" s="364">
        <v>50.6</v>
      </c>
      <c r="Z25" s="271"/>
      <c r="AA25" s="366">
        <v>48.5</v>
      </c>
      <c r="AB25" s="372">
        <v>46.916666666666664</v>
      </c>
    </row>
    <row r="26" spans="1:28" ht="15" x14ac:dyDescent="0.25">
      <c r="A26" s="270" t="s">
        <v>28</v>
      </c>
      <c r="B26" s="216">
        <v>41757</v>
      </c>
      <c r="C26" s="550">
        <v>3</v>
      </c>
      <c r="D26" s="550" t="str">
        <f t="shared" si="1"/>
        <v>Bliudzius, Romas3</v>
      </c>
      <c r="E26" s="550">
        <v>1</v>
      </c>
      <c r="F26" s="276">
        <v>6</v>
      </c>
      <c r="G26" s="276">
        <v>7</v>
      </c>
      <c r="H26" s="276">
        <v>4</v>
      </c>
      <c r="I26" s="276">
        <v>5</v>
      </c>
      <c r="J26" s="276">
        <v>9</v>
      </c>
      <c r="K26" s="276">
        <v>5</v>
      </c>
      <c r="L26" s="276">
        <v>4</v>
      </c>
      <c r="M26" s="276">
        <v>5</v>
      </c>
      <c r="N26" s="276">
        <v>6</v>
      </c>
      <c r="O26" s="550">
        <f t="shared" si="3"/>
        <v>51</v>
      </c>
      <c r="P26" s="162">
        <f t="shared" si="0"/>
        <v>50</v>
      </c>
      <c r="Q26" s="262"/>
      <c r="R26" s="70"/>
      <c r="S26" s="70"/>
      <c r="T26" s="70"/>
      <c r="U26" s="70"/>
      <c r="V26" s="71"/>
      <c r="X26" s="368" t="s">
        <v>43</v>
      </c>
      <c r="Y26" s="364">
        <v>41.2</v>
      </c>
      <c r="Z26" s="271"/>
      <c r="AA26" s="366">
        <v>42</v>
      </c>
      <c r="AB26" s="372">
        <v>45.272727272727273</v>
      </c>
    </row>
    <row r="27" spans="1:28" ht="15" x14ac:dyDescent="0.25">
      <c r="A27" s="270" t="s">
        <v>38</v>
      </c>
      <c r="B27" s="216">
        <v>41757</v>
      </c>
      <c r="C27" s="550">
        <v>3</v>
      </c>
      <c r="D27" s="550" t="str">
        <f t="shared" si="1"/>
        <v>Trachsel, Brian3</v>
      </c>
      <c r="E27" s="550">
        <v>1</v>
      </c>
      <c r="F27" s="276">
        <v>7</v>
      </c>
      <c r="G27" s="276">
        <v>7</v>
      </c>
      <c r="H27" s="276">
        <v>4</v>
      </c>
      <c r="I27" s="276">
        <v>5</v>
      </c>
      <c r="J27" s="276">
        <v>5</v>
      </c>
      <c r="K27" s="276">
        <v>4</v>
      </c>
      <c r="L27" s="276">
        <v>5</v>
      </c>
      <c r="M27" s="276">
        <v>5</v>
      </c>
      <c r="N27" s="276">
        <v>7</v>
      </c>
      <c r="O27" s="550">
        <f t="shared" si="3"/>
        <v>49</v>
      </c>
      <c r="P27" s="162">
        <f t="shared" si="0"/>
        <v>49</v>
      </c>
      <c r="Q27" s="262"/>
      <c r="R27" s="70"/>
      <c r="S27" s="70"/>
      <c r="T27" s="70"/>
      <c r="U27" s="70"/>
      <c r="V27" s="71"/>
    </row>
    <row r="28" spans="1:28" ht="15" x14ac:dyDescent="0.25">
      <c r="A28" s="270" t="s">
        <v>35</v>
      </c>
      <c r="B28" s="216">
        <v>41757</v>
      </c>
      <c r="C28" s="550">
        <v>3</v>
      </c>
      <c r="D28" s="550" t="str">
        <f t="shared" si="1"/>
        <v>Schaefer, Jack3</v>
      </c>
      <c r="E28" s="550">
        <v>1</v>
      </c>
      <c r="F28" s="276">
        <v>7</v>
      </c>
      <c r="G28" s="276">
        <v>4</v>
      </c>
      <c r="H28" s="276">
        <v>3</v>
      </c>
      <c r="I28" s="276">
        <v>5</v>
      </c>
      <c r="J28" s="276">
        <v>5</v>
      </c>
      <c r="K28" s="276">
        <v>4</v>
      </c>
      <c r="L28" s="276">
        <v>4</v>
      </c>
      <c r="M28" s="276">
        <v>5</v>
      </c>
      <c r="N28" s="276">
        <v>5</v>
      </c>
      <c r="O28" s="550">
        <f t="shared" si="3"/>
        <v>42</v>
      </c>
      <c r="P28" s="162">
        <f t="shared" si="0"/>
        <v>42</v>
      </c>
      <c r="Q28" s="262"/>
      <c r="R28" s="70"/>
      <c r="S28" s="70"/>
      <c r="T28" s="70"/>
      <c r="U28" s="70"/>
      <c r="V28" s="71"/>
    </row>
    <row r="29" spans="1:28" ht="15" x14ac:dyDescent="0.25">
      <c r="A29" s="270" t="s">
        <v>129</v>
      </c>
      <c r="B29" s="216">
        <v>41757</v>
      </c>
      <c r="C29" s="550">
        <v>3</v>
      </c>
      <c r="D29" s="550" t="str">
        <f t="shared" si="1"/>
        <v>Horst, Dale3</v>
      </c>
      <c r="E29" s="550">
        <v>2</v>
      </c>
      <c r="F29" s="276">
        <v>6</v>
      </c>
      <c r="G29" s="276">
        <v>4</v>
      </c>
      <c r="H29" s="276">
        <v>5</v>
      </c>
      <c r="I29" s="276">
        <v>4</v>
      </c>
      <c r="J29" s="276">
        <v>7</v>
      </c>
      <c r="K29" s="276">
        <v>5</v>
      </c>
      <c r="L29" s="276">
        <v>5</v>
      </c>
      <c r="M29" s="276">
        <v>5</v>
      </c>
      <c r="N29" s="276">
        <v>5</v>
      </c>
      <c r="O29" s="550">
        <f t="shared" si="3"/>
        <v>46</v>
      </c>
      <c r="P29" s="162">
        <f t="shared" si="0"/>
        <v>46</v>
      </c>
      <c r="Q29" s="262"/>
      <c r="R29" s="70"/>
      <c r="S29" s="70"/>
      <c r="T29" s="70"/>
      <c r="U29" s="70"/>
      <c r="V29" s="71"/>
    </row>
    <row r="30" spans="1:28" ht="15" x14ac:dyDescent="0.25">
      <c r="A30" s="270" t="s">
        <v>49</v>
      </c>
      <c r="B30" s="216">
        <v>41757</v>
      </c>
      <c r="C30" s="550">
        <v>3</v>
      </c>
      <c r="D30" s="550" t="str">
        <f t="shared" si="1"/>
        <v>Mackson, John3</v>
      </c>
      <c r="E30" s="550">
        <v>2</v>
      </c>
      <c r="F30" s="276">
        <v>5</v>
      </c>
      <c r="G30" s="276">
        <v>6</v>
      </c>
      <c r="H30" s="276">
        <v>5</v>
      </c>
      <c r="I30" s="276">
        <v>6</v>
      </c>
      <c r="J30" s="276">
        <v>5</v>
      </c>
      <c r="K30" s="276">
        <v>6</v>
      </c>
      <c r="L30" s="276">
        <v>4</v>
      </c>
      <c r="M30" s="276">
        <v>6</v>
      </c>
      <c r="N30" s="276">
        <v>7</v>
      </c>
      <c r="O30" s="550">
        <f t="shared" si="3"/>
        <v>50</v>
      </c>
      <c r="P30" s="162">
        <f t="shared" si="0"/>
        <v>50</v>
      </c>
      <c r="Q30" s="262"/>
      <c r="R30" s="70"/>
      <c r="S30" s="70"/>
      <c r="T30" s="70"/>
      <c r="U30" s="70"/>
      <c r="V30" s="71"/>
    </row>
    <row r="31" spans="1:28" ht="15" x14ac:dyDescent="0.25">
      <c r="A31" s="270" t="s">
        <v>47</v>
      </c>
      <c r="B31" s="216">
        <v>41757</v>
      </c>
      <c r="C31" s="550">
        <v>3</v>
      </c>
      <c r="D31" s="550" t="str">
        <f t="shared" si="1"/>
        <v>Trachsel, Jeff3</v>
      </c>
      <c r="E31" s="550">
        <v>2</v>
      </c>
      <c r="F31" s="276">
        <v>6</v>
      </c>
      <c r="G31" s="276">
        <v>4</v>
      </c>
      <c r="H31" s="276">
        <v>4</v>
      </c>
      <c r="I31" s="276">
        <v>5</v>
      </c>
      <c r="J31" s="276">
        <v>6</v>
      </c>
      <c r="K31" s="276">
        <v>4</v>
      </c>
      <c r="L31" s="276">
        <v>4</v>
      </c>
      <c r="M31" s="276">
        <v>8</v>
      </c>
      <c r="N31" s="276">
        <v>4</v>
      </c>
      <c r="O31" s="550">
        <f t="shared" si="3"/>
        <v>45</v>
      </c>
      <c r="P31" s="162">
        <f t="shared" si="0"/>
        <v>45</v>
      </c>
      <c r="Q31" s="262"/>
      <c r="R31" s="70"/>
      <c r="S31" s="70"/>
      <c r="T31" s="70"/>
      <c r="U31" s="70"/>
      <c r="V31" s="71"/>
    </row>
    <row r="32" spans="1:28" ht="15" x14ac:dyDescent="0.25">
      <c r="A32" s="270" t="s">
        <v>41</v>
      </c>
      <c r="B32" s="216">
        <v>41757</v>
      </c>
      <c r="C32" s="550">
        <v>3</v>
      </c>
      <c r="D32" s="550" t="str">
        <f t="shared" si="1"/>
        <v>Trachsel, Steve3</v>
      </c>
      <c r="E32" s="550">
        <v>3</v>
      </c>
      <c r="F32" s="276">
        <v>7</v>
      </c>
      <c r="G32" s="276">
        <v>5</v>
      </c>
      <c r="H32" s="276">
        <v>4</v>
      </c>
      <c r="I32" s="276">
        <v>7</v>
      </c>
      <c r="J32" s="276">
        <v>6</v>
      </c>
      <c r="K32" s="276">
        <v>5</v>
      </c>
      <c r="L32" s="276">
        <v>3</v>
      </c>
      <c r="M32" s="276">
        <v>7</v>
      </c>
      <c r="N32" s="276">
        <v>5</v>
      </c>
      <c r="O32" s="550">
        <f t="shared" si="3"/>
        <v>49</v>
      </c>
      <c r="P32" s="162">
        <f t="shared" si="0"/>
        <v>49</v>
      </c>
      <c r="Q32" s="262"/>
      <c r="R32" s="70"/>
      <c r="S32" s="70"/>
      <c r="T32" s="70"/>
      <c r="U32" s="70"/>
      <c r="V32" s="71"/>
    </row>
    <row r="33" spans="1:22" ht="15" x14ac:dyDescent="0.25">
      <c r="A33" s="270" t="s">
        <v>40</v>
      </c>
      <c r="B33" s="216">
        <v>41757</v>
      </c>
      <c r="C33" s="550">
        <v>3</v>
      </c>
      <c r="D33" s="550" t="str">
        <f t="shared" si="1"/>
        <v>Trachsel, Mike3</v>
      </c>
      <c r="E33" s="550">
        <v>3</v>
      </c>
      <c r="F33" s="276">
        <v>5</v>
      </c>
      <c r="G33" s="276">
        <v>6</v>
      </c>
      <c r="H33" s="276">
        <v>3</v>
      </c>
      <c r="I33" s="276">
        <v>5</v>
      </c>
      <c r="J33" s="276">
        <v>5</v>
      </c>
      <c r="K33" s="276">
        <v>8</v>
      </c>
      <c r="L33" s="276">
        <v>4</v>
      </c>
      <c r="M33" s="276">
        <v>5</v>
      </c>
      <c r="N33" s="276">
        <v>7</v>
      </c>
      <c r="O33" s="550">
        <f t="shared" si="3"/>
        <v>48</v>
      </c>
      <c r="P33" s="162">
        <f t="shared" si="0"/>
        <v>48</v>
      </c>
      <c r="Q33" s="262"/>
      <c r="R33" s="70"/>
      <c r="S33" s="70"/>
      <c r="T33" s="70"/>
      <c r="U33" s="70"/>
      <c r="V33" s="71"/>
    </row>
    <row r="34" spans="1:22" ht="15" x14ac:dyDescent="0.25">
      <c r="A34" s="270" t="s">
        <v>39</v>
      </c>
      <c r="B34" s="216">
        <v>41757</v>
      </c>
      <c r="C34" s="550">
        <v>3</v>
      </c>
      <c r="D34" s="550" t="str">
        <f t="shared" si="1"/>
        <v>Trachsel, Jay3</v>
      </c>
      <c r="E34" s="550">
        <v>3</v>
      </c>
      <c r="F34" s="276">
        <v>4</v>
      </c>
      <c r="G34" s="276">
        <v>4</v>
      </c>
      <c r="H34" s="276">
        <v>4</v>
      </c>
      <c r="I34" s="276">
        <v>6</v>
      </c>
      <c r="J34" s="276">
        <v>6</v>
      </c>
      <c r="K34" s="276">
        <v>6</v>
      </c>
      <c r="L34" s="276">
        <v>3</v>
      </c>
      <c r="M34" s="276">
        <v>4</v>
      </c>
      <c r="N34" s="276">
        <v>6</v>
      </c>
      <c r="O34" s="550">
        <f t="shared" si="3"/>
        <v>43</v>
      </c>
      <c r="P34" s="162">
        <f t="shared" si="0"/>
        <v>43</v>
      </c>
      <c r="Q34" s="262"/>
      <c r="R34" s="70"/>
      <c r="S34" s="70"/>
      <c r="T34" s="70"/>
      <c r="U34" s="70"/>
      <c r="V34" s="71"/>
    </row>
    <row r="35" spans="1:22" ht="15" x14ac:dyDescent="0.25">
      <c r="A35" s="270" t="s">
        <v>35</v>
      </c>
      <c r="B35" s="216">
        <v>41764</v>
      </c>
      <c r="C35" s="550">
        <v>4</v>
      </c>
      <c r="D35" s="550" t="str">
        <f t="shared" si="1"/>
        <v>Schaefer, Jack4</v>
      </c>
      <c r="E35" s="550">
        <v>1</v>
      </c>
      <c r="F35" s="276">
        <v>5</v>
      </c>
      <c r="G35" s="276">
        <v>5</v>
      </c>
      <c r="H35" s="276">
        <v>4</v>
      </c>
      <c r="I35" s="276">
        <v>4</v>
      </c>
      <c r="J35" s="276">
        <v>5</v>
      </c>
      <c r="K35" s="276">
        <v>8</v>
      </c>
      <c r="L35" s="276">
        <v>4</v>
      </c>
      <c r="M35" s="276">
        <v>6</v>
      </c>
      <c r="N35" s="276">
        <v>6</v>
      </c>
      <c r="O35" s="550">
        <f t="shared" si="3"/>
        <v>47</v>
      </c>
      <c r="P35" s="162">
        <f t="shared" si="0"/>
        <v>47</v>
      </c>
      <c r="Q35" s="262"/>
      <c r="R35" s="70"/>
      <c r="S35" s="70"/>
      <c r="T35" s="70"/>
      <c r="U35" s="70"/>
      <c r="V35" s="71"/>
    </row>
    <row r="36" spans="1:22" ht="15" x14ac:dyDescent="0.25">
      <c r="A36" s="270" t="s">
        <v>130</v>
      </c>
      <c r="B36" s="216">
        <v>41764</v>
      </c>
      <c r="C36" s="550">
        <v>4</v>
      </c>
      <c r="D36" s="550" t="str">
        <f t="shared" si="1"/>
        <v>Angelosanto, Nick4</v>
      </c>
      <c r="E36" s="550">
        <v>1</v>
      </c>
      <c r="F36" s="276">
        <v>5</v>
      </c>
      <c r="G36" s="276">
        <v>5</v>
      </c>
      <c r="H36" s="276">
        <v>4</v>
      </c>
      <c r="I36" s="276">
        <v>6</v>
      </c>
      <c r="J36" s="276">
        <v>5</v>
      </c>
      <c r="K36" s="276">
        <v>5</v>
      </c>
      <c r="L36" s="276">
        <v>6</v>
      </c>
      <c r="M36" s="276">
        <v>5</v>
      </c>
      <c r="N36" s="276">
        <v>5</v>
      </c>
      <c r="O36" s="550">
        <f t="shared" si="3"/>
        <v>46</v>
      </c>
      <c r="P36" s="162">
        <f t="shared" si="0"/>
        <v>46</v>
      </c>
      <c r="Q36" s="262"/>
      <c r="R36" s="70"/>
      <c r="S36" s="70"/>
      <c r="T36" s="70"/>
      <c r="U36" s="70"/>
      <c r="V36" s="71"/>
    </row>
    <row r="37" spans="1:22" ht="15" x14ac:dyDescent="0.25">
      <c r="A37" s="270" t="s">
        <v>47</v>
      </c>
      <c r="B37" s="216">
        <v>41764</v>
      </c>
      <c r="C37" s="550">
        <v>4</v>
      </c>
      <c r="D37" s="550" t="str">
        <f t="shared" si="1"/>
        <v>Trachsel, Jeff4</v>
      </c>
      <c r="E37" s="550">
        <v>1</v>
      </c>
      <c r="F37" s="276">
        <v>5</v>
      </c>
      <c r="G37" s="276">
        <v>4</v>
      </c>
      <c r="H37" s="276">
        <v>4</v>
      </c>
      <c r="I37" s="276">
        <v>5</v>
      </c>
      <c r="J37" s="276">
        <v>4</v>
      </c>
      <c r="K37" s="276">
        <v>4</v>
      </c>
      <c r="L37" s="276">
        <v>5</v>
      </c>
      <c r="M37" s="276">
        <v>4</v>
      </c>
      <c r="N37" s="276">
        <v>5</v>
      </c>
      <c r="O37" s="550">
        <f t="shared" si="3"/>
        <v>40</v>
      </c>
      <c r="P37" s="162">
        <f t="shared" si="0"/>
        <v>40</v>
      </c>
      <c r="Q37" s="262"/>
      <c r="R37" s="70"/>
      <c r="S37" s="70"/>
      <c r="T37" s="70"/>
      <c r="U37" s="70"/>
      <c r="V37" s="71"/>
    </row>
    <row r="38" spans="1:22" ht="15" x14ac:dyDescent="0.25">
      <c r="A38" s="270" t="s">
        <v>32</v>
      </c>
      <c r="B38" s="216">
        <v>41764</v>
      </c>
      <c r="C38" s="550">
        <v>4</v>
      </c>
      <c r="D38" s="550" t="str">
        <f t="shared" si="1"/>
        <v>Connolly, Terry4</v>
      </c>
      <c r="E38" s="550">
        <v>2</v>
      </c>
      <c r="F38" s="276">
        <v>5</v>
      </c>
      <c r="G38" s="276">
        <v>4</v>
      </c>
      <c r="H38" s="276">
        <v>3</v>
      </c>
      <c r="I38" s="276">
        <v>5</v>
      </c>
      <c r="J38" s="276">
        <v>5</v>
      </c>
      <c r="K38" s="276">
        <v>5</v>
      </c>
      <c r="L38" s="276">
        <v>4</v>
      </c>
      <c r="M38" s="276">
        <v>5</v>
      </c>
      <c r="N38" s="276">
        <v>5</v>
      </c>
      <c r="O38" s="550">
        <f t="shared" si="3"/>
        <v>41</v>
      </c>
      <c r="P38" s="162">
        <f t="shared" si="0"/>
        <v>41</v>
      </c>
      <c r="Q38" s="262"/>
      <c r="R38" s="70"/>
      <c r="S38" s="70"/>
      <c r="T38" s="70"/>
      <c r="U38" s="70"/>
      <c r="V38" s="71"/>
    </row>
    <row r="39" spans="1:22" ht="15" x14ac:dyDescent="0.25">
      <c r="A39" s="270" t="s">
        <v>30</v>
      </c>
      <c r="B39" s="216">
        <v>41764</v>
      </c>
      <c r="C39" s="550">
        <v>4</v>
      </c>
      <c r="D39" s="550" t="str">
        <f t="shared" si="1"/>
        <v>Cashman, Cal4</v>
      </c>
      <c r="E39" s="550">
        <v>2</v>
      </c>
      <c r="F39" s="276">
        <v>8</v>
      </c>
      <c r="G39" s="276">
        <v>6</v>
      </c>
      <c r="H39" s="276">
        <v>4</v>
      </c>
      <c r="I39" s="276">
        <v>6</v>
      </c>
      <c r="J39" s="276">
        <v>5</v>
      </c>
      <c r="K39" s="276">
        <v>5</v>
      </c>
      <c r="L39" s="276">
        <v>5</v>
      </c>
      <c r="M39" s="276">
        <v>6</v>
      </c>
      <c r="N39" s="276">
        <v>6</v>
      </c>
      <c r="O39" s="550">
        <f t="shared" si="3"/>
        <v>51</v>
      </c>
      <c r="P39" s="162">
        <f t="shared" si="0"/>
        <v>51</v>
      </c>
      <c r="Q39" s="262"/>
      <c r="R39" s="70"/>
      <c r="S39" s="70"/>
      <c r="T39" s="70"/>
      <c r="U39" s="70"/>
      <c r="V39" s="71"/>
    </row>
    <row r="40" spans="1:22" ht="15" x14ac:dyDescent="0.25">
      <c r="A40" s="270" t="s">
        <v>28</v>
      </c>
      <c r="B40" s="216">
        <v>41764</v>
      </c>
      <c r="C40" s="550">
        <v>4</v>
      </c>
      <c r="D40" s="550" t="str">
        <f t="shared" si="1"/>
        <v>Bliudzius, Romas4</v>
      </c>
      <c r="E40" s="550">
        <v>2</v>
      </c>
      <c r="F40" s="276">
        <v>9</v>
      </c>
      <c r="G40" s="276">
        <v>5</v>
      </c>
      <c r="H40" s="276">
        <v>5</v>
      </c>
      <c r="I40" s="276">
        <v>6</v>
      </c>
      <c r="J40" s="276">
        <v>6</v>
      </c>
      <c r="K40" s="276">
        <v>7</v>
      </c>
      <c r="L40" s="276">
        <v>4</v>
      </c>
      <c r="M40" s="276">
        <v>11</v>
      </c>
      <c r="N40" s="276">
        <v>6</v>
      </c>
      <c r="O40" s="550">
        <f t="shared" si="3"/>
        <v>59</v>
      </c>
      <c r="P40" s="162">
        <f t="shared" si="0"/>
        <v>55</v>
      </c>
      <c r="Q40" s="262"/>
      <c r="R40" s="70"/>
      <c r="S40" s="70"/>
      <c r="T40" s="70"/>
      <c r="U40" s="70"/>
      <c r="V40" s="71"/>
    </row>
    <row r="41" spans="1:22" ht="15" x14ac:dyDescent="0.25">
      <c r="A41" s="270" t="s">
        <v>38</v>
      </c>
      <c r="B41" s="216">
        <v>41764</v>
      </c>
      <c r="C41" s="550">
        <v>4</v>
      </c>
      <c r="D41" s="550" t="str">
        <f t="shared" si="1"/>
        <v>Trachsel, Brian4</v>
      </c>
      <c r="E41" s="550">
        <v>2</v>
      </c>
      <c r="F41" s="276">
        <v>6</v>
      </c>
      <c r="G41" s="276">
        <v>7</v>
      </c>
      <c r="H41" s="276">
        <v>5</v>
      </c>
      <c r="I41" s="276">
        <v>7</v>
      </c>
      <c r="J41" s="276">
        <v>4</v>
      </c>
      <c r="K41" s="276">
        <v>5</v>
      </c>
      <c r="L41" s="276">
        <v>4</v>
      </c>
      <c r="M41" s="276">
        <v>6</v>
      </c>
      <c r="N41" s="276">
        <v>7</v>
      </c>
      <c r="O41" s="550">
        <f t="shared" si="3"/>
        <v>51</v>
      </c>
      <c r="P41" s="162">
        <f t="shared" si="0"/>
        <v>51</v>
      </c>
      <c r="Q41" s="262"/>
      <c r="R41" s="70"/>
      <c r="S41" s="70"/>
      <c r="T41" s="70"/>
      <c r="U41" s="70"/>
      <c r="V41" s="71"/>
    </row>
    <row r="42" spans="1:22" ht="15" x14ac:dyDescent="0.25">
      <c r="A42" s="270" t="s">
        <v>129</v>
      </c>
      <c r="B42" s="216">
        <v>41764</v>
      </c>
      <c r="C42" s="550">
        <v>4</v>
      </c>
      <c r="D42" s="550" t="str">
        <f t="shared" si="1"/>
        <v>Horst, Dale4</v>
      </c>
      <c r="E42" s="550">
        <v>3</v>
      </c>
      <c r="F42" s="276">
        <v>6</v>
      </c>
      <c r="G42" s="276">
        <v>4</v>
      </c>
      <c r="H42" s="276">
        <v>6</v>
      </c>
      <c r="I42" s="276">
        <v>8</v>
      </c>
      <c r="J42" s="276">
        <v>4</v>
      </c>
      <c r="K42" s="276">
        <v>6</v>
      </c>
      <c r="L42" s="276">
        <v>4</v>
      </c>
      <c r="M42" s="276">
        <v>4</v>
      </c>
      <c r="N42" s="276">
        <v>9</v>
      </c>
      <c r="O42" s="550">
        <f t="shared" si="3"/>
        <v>51</v>
      </c>
      <c r="P42" s="162">
        <f t="shared" si="0"/>
        <v>51</v>
      </c>
      <c r="Q42" s="262"/>
      <c r="R42" s="70"/>
      <c r="S42" s="70"/>
      <c r="T42" s="70"/>
      <c r="U42" s="70"/>
      <c r="V42" s="71"/>
    </row>
    <row r="43" spans="1:22" ht="15" x14ac:dyDescent="0.25">
      <c r="A43" s="270" t="s">
        <v>40</v>
      </c>
      <c r="B43" s="216">
        <v>41764</v>
      </c>
      <c r="C43" s="550">
        <v>4</v>
      </c>
      <c r="D43" s="550" t="str">
        <f t="shared" si="1"/>
        <v>Trachsel, Mike4</v>
      </c>
      <c r="E43" s="550">
        <v>3</v>
      </c>
      <c r="F43" s="276">
        <v>5</v>
      </c>
      <c r="G43" s="276">
        <v>5</v>
      </c>
      <c r="H43" s="276">
        <v>4</v>
      </c>
      <c r="I43" s="276">
        <v>4</v>
      </c>
      <c r="J43" s="276">
        <v>4</v>
      </c>
      <c r="K43" s="276">
        <v>4</v>
      </c>
      <c r="L43" s="276">
        <v>3</v>
      </c>
      <c r="M43" s="276">
        <v>6</v>
      </c>
      <c r="N43" s="276">
        <v>5</v>
      </c>
      <c r="O43" s="550">
        <f t="shared" si="3"/>
        <v>40</v>
      </c>
      <c r="P43" s="162">
        <f t="shared" si="0"/>
        <v>40</v>
      </c>
      <c r="Q43" s="262"/>
      <c r="R43" s="70"/>
      <c r="S43" s="70"/>
      <c r="T43" s="70"/>
      <c r="U43" s="70"/>
      <c r="V43" s="71"/>
    </row>
    <row r="44" spans="1:22" ht="15" x14ac:dyDescent="0.25">
      <c r="A44" s="270" t="s">
        <v>43</v>
      </c>
      <c r="B44" s="216">
        <v>41764</v>
      </c>
      <c r="C44" s="550">
        <v>4</v>
      </c>
      <c r="D44" s="550" t="str">
        <f t="shared" si="1"/>
        <v>VanHollebeke, Matt4</v>
      </c>
      <c r="E44" s="550">
        <v>3</v>
      </c>
      <c r="F44" s="276">
        <v>5</v>
      </c>
      <c r="G44" s="276">
        <v>6</v>
      </c>
      <c r="H44" s="276">
        <v>5</v>
      </c>
      <c r="I44" s="276">
        <v>4</v>
      </c>
      <c r="J44" s="276">
        <v>4</v>
      </c>
      <c r="K44" s="276">
        <v>5</v>
      </c>
      <c r="L44" s="276">
        <v>4</v>
      </c>
      <c r="M44" s="276">
        <v>7</v>
      </c>
      <c r="N44" s="276">
        <v>6</v>
      </c>
      <c r="O44" s="550">
        <f t="shared" si="3"/>
        <v>46</v>
      </c>
      <c r="P44" s="162">
        <f t="shared" si="0"/>
        <v>46</v>
      </c>
      <c r="Q44" s="262"/>
      <c r="R44" s="70"/>
      <c r="S44" s="70"/>
      <c r="T44" s="70"/>
      <c r="U44" s="70"/>
      <c r="V44" s="71"/>
    </row>
    <row r="45" spans="1:22" ht="15" x14ac:dyDescent="0.25">
      <c r="A45" s="270" t="s">
        <v>49</v>
      </c>
      <c r="B45" s="216">
        <v>41764</v>
      </c>
      <c r="C45" s="550">
        <v>4</v>
      </c>
      <c r="D45" s="550" t="str">
        <f t="shared" si="1"/>
        <v>Mackson, John4</v>
      </c>
      <c r="E45" s="550">
        <v>4</v>
      </c>
      <c r="F45" s="276">
        <v>7</v>
      </c>
      <c r="G45" s="276">
        <v>5</v>
      </c>
      <c r="H45" s="276">
        <v>5</v>
      </c>
      <c r="I45" s="276">
        <v>8</v>
      </c>
      <c r="J45" s="276">
        <v>7</v>
      </c>
      <c r="K45" s="276">
        <v>5</v>
      </c>
      <c r="L45" s="276">
        <v>3</v>
      </c>
      <c r="M45" s="276">
        <v>6</v>
      </c>
      <c r="N45" s="276">
        <v>7</v>
      </c>
      <c r="O45" s="550">
        <f t="shared" si="3"/>
        <v>53</v>
      </c>
      <c r="P45" s="162">
        <f t="shared" si="0"/>
        <v>53</v>
      </c>
      <c r="Q45" s="262"/>
      <c r="R45" s="70"/>
      <c r="S45" s="70"/>
      <c r="T45" s="70"/>
      <c r="U45" s="70"/>
      <c r="V45" s="71"/>
    </row>
    <row r="46" spans="1:22" ht="15" x14ac:dyDescent="0.25">
      <c r="A46" s="270" t="s">
        <v>29</v>
      </c>
      <c r="B46" s="216">
        <v>41764</v>
      </c>
      <c r="C46" s="550">
        <v>4</v>
      </c>
      <c r="D46" s="550" t="str">
        <f t="shared" si="1"/>
        <v>Burke, David4</v>
      </c>
      <c r="E46" s="550">
        <v>4</v>
      </c>
      <c r="F46" s="276">
        <v>5</v>
      </c>
      <c r="G46" s="276">
        <v>6</v>
      </c>
      <c r="H46" s="276">
        <v>6</v>
      </c>
      <c r="I46" s="276">
        <v>5</v>
      </c>
      <c r="J46" s="276">
        <v>4</v>
      </c>
      <c r="K46" s="276">
        <v>7</v>
      </c>
      <c r="L46" s="276">
        <v>4</v>
      </c>
      <c r="M46" s="276">
        <v>5</v>
      </c>
      <c r="N46" s="276">
        <v>5</v>
      </c>
      <c r="O46" s="550">
        <f t="shared" si="3"/>
        <v>47</v>
      </c>
      <c r="P46" s="162">
        <f t="shared" si="0"/>
        <v>47</v>
      </c>
      <c r="Q46" s="262"/>
      <c r="R46" s="70"/>
      <c r="S46" s="70"/>
      <c r="T46" s="70"/>
      <c r="U46" s="70"/>
      <c r="V46" s="71"/>
    </row>
    <row r="47" spans="1:22" ht="15" x14ac:dyDescent="0.25">
      <c r="A47" s="270" t="s">
        <v>39</v>
      </c>
      <c r="B47" s="216">
        <v>41764</v>
      </c>
      <c r="C47" s="550">
        <v>4</v>
      </c>
      <c r="D47" s="550" t="str">
        <f t="shared" si="1"/>
        <v>Trachsel, Jay4</v>
      </c>
      <c r="E47" s="550">
        <v>4</v>
      </c>
      <c r="F47" s="276">
        <v>5</v>
      </c>
      <c r="G47" s="276">
        <v>4</v>
      </c>
      <c r="H47" s="276">
        <v>3</v>
      </c>
      <c r="I47" s="276">
        <v>4</v>
      </c>
      <c r="J47" s="276">
        <v>4</v>
      </c>
      <c r="K47" s="276">
        <v>4</v>
      </c>
      <c r="L47" s="276">
        <v>3</v>
      </c>
      <c r="M47" s="276">
        <v>5</v>
      </c>
      <c r="N47" s="276">
        <v>6</v>
      </c>
      <c r="O47" s="550">
        <f t="shared" si="3"/>
        <v>38</v>
      </c>
      <c r="P47" s="162">
        <f t="shared" si="0"/>
        <v>38</v>
      </c>
      <c r="Q47" s="262"/>
      <c r="R47" s="70"/>
      <c r="S47" s="70"/>
      <c r="T47" s="70"/>
      <c r="U47" s="70"/>
      <c r="V47" s="71"/>
    </row>
    <row r="48" spans="1:22" ht="15" x14ac:dyDescent="0.25">
      <c r="A48" s="270" t="s">
        <v>30</v>
      </c>
      <c r="B48" s="216">
        <v>41778</v>
      </c>
      <c r="C48" s="550">
        <v>5</v>
      </c>
      <c r="D48" s="550" t="str">
        <f t="shared" si="1"/>
        <v>Cashman, Cal5</v>
      </c>
      <c r="E48" s="550">
        <v>1</v>
      </c>
      <c r="F48" s="276">
        <v>8</v>
      </c>
      <c r="G48" s="276">
        <v>5</v>
      </c>
      <c r="H48" s="276">
        <v>3</v>
      </c>
      <c r="I48" s="276">
        <v>6</v>
      </c>
      <c r="J48" s="276">
        <v>5</v>
      </c>
      <c r="K48" s="276">
        <v>8</v>
      </c>
      <c r="L48" s="276">
        <v>4</v>
      </c>
      <c r="M48" s="276">
        <v>5</v>
      </c>
      <c r="N48" s="276">
        <v>6</v>
      </c>
      <c r="O48" s="550">
        <f t="shared" si="3"/>
        <v>50</v>
      </c>
      <c r="P48" s="162">
        <f t="shared" si="0"/>
        <v>50</v>
      </c>
      <c r="Q48" s="262"/>
      <c r="R48" s="70"/>
      <c r="S48" s="70"/>
      <c r="T48" s="70"/>
      <c r="U48" s="70"/>
      <c r="V48" s="71"/>
    </row>
    <row r="49" spans="1:22" ht="15" x14ac:dyDescent="0.25">
      <c r="A49" s="270" t="s">
        <v>47</v>
      </c>
      <c r="B49" s="216">
        <v>41778</v>
      </c>
      <c r="C49" s="550">
        <v>5</v>
      </c>
      <c r="D49" s="550" t="str">
        <f t="shared" si="1"/>
        <v>Trachsel, Jeff5</v>
      </c>
      <c r="E49" s="550">
        <v>1</v>
      </c>
      <c r="F49" s="276">
        <v>5</v>
      </c>
      <c r="G49" s="276">
        <v>3</v>
      </c>
      <c r="H49" s="276">
        <v>4</v>
      </c>
      <c r="I49" s="276">
        <v>6</v>
      </c>
      <c r="J49" s="276">
        <v>3</v>
      </c>
      <c r="K49" s="276">
        <v>4</v>
      </c>
      <c r="L49" s="276">
        <v>3</v>
      </c>
      <c r="M49" s="276">
        <v>4</v>
      </c>
      <c r="N49" s="276">
        <v>7</v>
      </c>
      <c r="O49" s="550">
        <f t="shared" si="3"/>
        <v>39</v>
      </c>
      <c r="P49" s="162">
        <f t="shared" si="0"/>
        <v>39</v>
      </c>
      <c r="Q49" s="262"/>
      <c r="R49" s="70"/>
      <c r="S49" s="70"/>
      <c r="T49" s="70"/>
      <c r="U49" s="70"/>
      <c r="V49" s="71"/>
    </row>
    <row r="50" spans="1:22" ht="15" x14ac:dyDescent="0.25">
      <c r="A50" s="270" t="s">
        <v>49</v>
      </c>
      <c r="B50" s="216">
        <v>41778</v>
      </c>
      <c r="C50" s="550">
        <v>5</v>
      </c>
      <c r="D50" s="550" t="str">
        <f t="shared" si="1"/>
        <v>Mackson, John5</v>
      </c>
      <c r="E50" s="550">
        <v>1</v>
      </c>
      <c r="F50" s="276">
        <v>5</v>
      </c>
      <c r="G50" s="276">
        <v>5</v>
      </c>
      <c r="H50" s="276">
        <v>4</v>
      </c>
      <c r="I50" s="276">
        <v>4</v>
      </c>
      <c r="J50" s="276">
        <v>6</v>
      </c>
      <c r="K50" s="276">
        <v>4</v>
      </c>
      <c r="L50" s="276">
        <v>2</v>
      </c>
      <c r="M50" s="276">
        <v>6</v>
      </c>
      <c r="N50" s="276">
        <v>6</v>
      </c>
      <c r="O50" s="550">
        <f t="shared" si="3"/>
        <v>42</v>
      </c>
      <c r="P50" s="162">
        <f t="shared" si="0"/>
        <v>42</v>
      </c>
      <c r="Q50" s="262"/>
      <c r="R50" s="70"/>
      <c r="S50" s="70"/>
      <c r="T50" s="70"/>
      <c r="U50" s="70"/>
      <c r="V50" s="71"/>
    </row>
    <row r="51" spans="1:22" ht="15" x14ac:dyDescent="0.25">
      <c r="A51" s="270" t="s">
        <v>129</v>
      </c>
      <c r="B51" s="216">
        <v>41778</v>
      </c>
      <c r="C51" s="550">
        <v>5</v>
      </c>
      <c r="D51" s="550" t="str">
        <f t="shared" si="1"/>
        <v>Horst, Dale5</v>
      </c>
      <c r="E51" s="550">
        <v>2</v>
      </c>
      <c r="F51" s="276">
        <v>7</v>
      </c>
      <c r="G51" s="276">
        <v>5</v>
      </c>
      <c r="H51" s="276">
        <v>5</v>
      </c>
      <c r="I51" s="276">
        <v>6</v>
      </c>
      <c r="J51" s="276">
        <v>5</v>
      </c>
      <c r="K51" s="276">
        <v>4</v>
      </c>
      <c r="L51" s="276">
        <v>4</v>
      </c>
      <c r="M51" s="276">
        <v>5</v>
      </c>
      <c r="N51" s="276">
        <v>5</v>
      </c>
      <c r="O51" s="550">
        <f t="shared" si="3"/>
        <v>46</v>
      </c>
      <c r="P51" s="162">
        <f t="shared" si="0"/>
        <v>46</v>
      </c>
      <c r="Q51" s="262"/>
      <c r="R51" s="70"/>
      <c r="S51" s="70"/>
      <c r="T51" s="70"/>
      <c r="U51" s="70"/>
      <c r="V51" s="71"/>
    </row>
    <row r="52" spans="1:22" ht="15" x14ac:dyDescent="0.25">
      <c r="A52" s="270" t="s">
        <v>131</v>
      </c>
      <c r="B52" s="216">
        <v>41778</v>
      </c>
      <c r="C52" s="550">
        <v>5</v>
      </c>
      <c r="D52" s="550" t="str">
        <f t="shared" si="1"/>
        <v>O'Hare, Nathan5</v>
      </c>
      <c r="E52" s="550">
        <v>2</v>
      </c>
      <c r="F52" s="276">
        <v>6</v>
      </c>
      <c r="G52" s="276">
        <v>5</v>
      </c>
      <c r="H52" s="276">
        <v>4</v>
      </c>
      <c r="I52" s="276">
        <v>7</v>
      </c>
      <c r="J52" s="276">
        <v>6</v>
      </c>
      <c r="K52" s="276">
        <v>3</v>
      </c>
      <c r="L52" s="276">
        <v>5</v>
      </c>
      <c r="M52" s="276">
        <v>5</v>
      </c>
      <c r="N52" s="276">
        <v>6</v>
      </c>
      <c r="O52" s="550">
        <f t="shared" si="3"/>
        <v>47</v>
      </c>
      <c r="P52" s="162">
        <f t="shared" si="0"/>
        <v>47</v>
      </c>
      <c r="Q52" s="262"/>
      <c r="R52" s="70"/>
      <c r="S52" s="70"/>
      <c r="T52" s="70"/>
      <c r="U52" s="70"/>
      <c r="V52" s="71"/>
    </row>
    <row r="53" spans="1:22" ht="15" x14ac:dyDescent="0.25">
      <c r="A53" s="270" t="s">
        <v>29</v>
      </c>
      <c r="B53" s="216">
        <v>41778</v>
      </c>
      <c r="C53" s="550">
        <v>5</v>
      </c>
      <c r="D53" s="550" t="str">
        <f t="shared" si="1"/>
        <v>Burke, David5</v>
      </c>
      <c r="E53" s="550">
        <v>2</v>
      </c>
      <c r="F53" s="276">
        <v>4</v>
      </c>
      <c r="G53" s="276">
        <v>6</v>
      </c>
      <c r="H53" s="276">
        <v>4</v>
      </c>
      <c r="I53" s="276">
        <v>5</v>
      </c>
      <c r="J53" s="276">
        <v>4</v>
      </c>
      <c r="K53" s="276">
        <v>5</v>
      </c>
      <c r="L53" s="276">
        <v>6</v>
      </c>
      <c r="M53" s="276">
        <v>4</v>
      </c>
      <c r="N53" s="276">
        <v>4</v>
      </c>
      <c r="O53" s="550">
        <f t="shared" si="3"/>
        <v>42</v>
      </c>
      <c r="P53" s="162">
        <f t="shared" si="0"/>
        <v>42</v>
      </c>
      <c r="Q53" s="262"/>
      <c r="R53" s="70"/>
      <c r="S53" s="70"/>
      <c r="T53" s="70"/>
      <c r="U53" s="70"/>
      <c r="V53" s="71"/>
    </row>
    <row r="54" spans="1:22" ht="15" x14ac:dyDescent="0.25">
      <c r="A54" s="270" t="s">
        <v>34</v>
      </c>
      <c r="B54" s="216">
        <v>41778</v>
      </c>
      <c r="C54" s="550">
        <v>5</v>
      </c>
      <c r="D54" s="550" t="str">
        <f t="shared" si="1"/>
        <v>Lewandowski, Mike5</v>
      </c>
      <c r="E54" s="550">
        <v>3</v>
      </c>
      <c r="F54" s="276">
        <v>5</v>
      </c>
      <c r="G54" s="276">
        <v>5</v>
      </c>
      <c r="H54" s="276">
        <v>4</v>
      </c>
      <c r="I54" s="276">
        <v>6</v>
      </c>
      <c r="J54" s="276">
        <v>5</v>
      </c>
      <c r="K54" s="276">
        <v>5</v>
      </c>
      <c r="L54" s="276">
        <v>4</v>
      </c>
      <c r="M54" s="276">
        <v>7</v>
      </c>
      <c r="N54" s="276">
        <v>8</v>
      </c>
      <c r="O54" s="550">
        <f t="shared" si="3"/>
        <v>49</v>
      </c>
      <c r="P54" s="162">
        <f t="shared" si="0"/>
        <v>49</v>
      </c>
      <c r="Q54" s="262"/>
      <c r="R54" s="70"/>
      <c r="S54" s="70"/>
      <c r="T54" s="70"/>
      <c r="U54" s="70"/>
      <c r="V54" s="71"/>
    </row>
    <row r="55" spans="1:22" ht="15" x14ac:dyDescent="0.25">
      <c r="A55" s="270" t="s">
        <v>43</v>
      </c>
      <c r="B55" s="216">
        <v>41778</v>
      </c>
      <c r="C55" s="550">
        <v>5</v>
      </c>
      <c r="D55" s="550" t="str">
        <f t="shared" si="1"/>
        <v>VanHollebeke, Matt5</v>
      </c>
      <c r="E55" s="550">
        <v>3</v>
      </c>
      <c r="F55" s="276">
        <v>5</v>
      </c>
      <c r="G55" s="276">
        <v>5</v>
      </c>
      <c r="H55" s="276">
        <v>5</v>
      </c>
      <c r="I55" s="276">
        <v>13</v>
      </c>
      <c r="J55" s="276">
        <v>6</v>
      </c>
      <c r="K55" s="276">
        <v>4</v>
      </c>
      <c r="L55" s="276">
        <v>4</v>
      </c>
      <c r="M55" s="276">
        <v>7</v>
      </c>
      <c r="N55" s="276">
        <v>4</v>
      </c>
      <c r="O55" s="550">
        <f t="shared" si="3"/>
        <v>53</v>
      </c>
      <c r="P55" s="162">
        <f t="shared" si="0"/>
        <v>48</v>
      </c>
      <c r="Q55" s="262"/>
      <c r="R55" s="70"/>
      <c r="S55" s="70"/>
      <c r="T55" s="70"/>
      <c r="U55" s="70"/>
      <c r="V55" s="71"/>
    </row>
    <row r="56" spans="1:22" ht="15" x14ac:dyDescent="0.25">
      <c r="A56" s="270" t="s">
        <v>39</v>
      </c>
      <c r="B56" s="216">
        <v>41778</v>
      </c>
      <c r="C56" s="550">
        <v>5</v>
      </c>
      <c r="D56" s="550" t="str">
        <f t="shared" si="1"/>
        <v>Trachsel, Jay5</v>
      </c>
      <c r="E56" s="550">
        <v>3</v>
      </c>
      <c r="F56" s="276">
        <v>4</v>
      </c>
      <c r="G56" s="276">
        <v>4</v>
      </c>
      <c r="H56" s="276">
        <v>5</v>
      </c>
      <c r="I56" s="276">
        <v>5</v>
      </c>
      <c r="J56" s="276">
        <v>5</v>
      </c>
      <c r="K56" s="276">
        <v>4</v>
      </c>
      <c r="L56" s="276">
        <v>4</v>
      </c>
      <c r="M56" s="276">
        <v>4</v>
      </c>
      <c r="N56" s="276">
        <v>8</v>
      </c>
      <c r="O56" s="550">
        <f t="shared" si="3"/>
        <v>43</v>
      </c>
      <c r="P56" s="162">
        <f t="shared" si="0"/>
        <v>43</v>
      </c>
      <c r="Q56" s="262"/>
      <c r="R56" s="70"/>
      <c r="S56" s="70"/>
      <c r="T56" s="70"/>
      <c r="U56" s="70"/>
      <c r="V56" s="71"/>
    </row>
    <row r="57" spans="1:22" ht="15" x14ac:dyDescent="0.25">
      <c r="A57" s="270" t="s">
        <v>130</v>
      </c>
      <c r="B57" s="216">
        <v>41778</v>
      </c>
      <c r="C57" s="550">
        <v>5</v>
      </c>
      <c r="D57" s="550" t="str">
        <f t="shared" si="1"/>
        <v>Angelosanto, Nick5</v>
      </c>
      <c r="E57" s="550">
        <v>0</v>
      </c>
      <c r="F57" s="276">
        <v>5</v>
      </c>
      <c r="G57" s="276">
        <v>5</v>
      </c>
      <c r="H57" s="276">
        <v>5</v>
      </c>
      <c r="I57" s="276">
        <v>5</v>
      </c>
      <c r="J57" s="276">
        <v>6</v>
      </c>
      <c r="K57" s="276">
        <v>4</v>
      </c>
      <c r="L57" s="276">
        <v>3</v>
      </c>
      <c r="M57" s="276">
        <v>4</v>
      </c>
      <c r="N57" s="276">
        <v>7</v>
      </c>
      <c r="O57" s="550">
        <f t="shared" si="3"/>
        <v>44</v>
      </c>
      <c r="P57" s="162">
        <f t="shared" si="0"/>
        <v>44</v>
      </c>
      <c r="Q57" s="262"/>
      <c r="R57" s="70"/>
      <c r="S57" s="70"/>
      <c r="T57" s="70"/>
      <c r="U57" s="70"/>
      <c r="V57" s="71"/>
    </row>
    <row r="58" spans="1:22" ht="15" x14ac:dyDescent="0.25">
      <c r="A58" s="270" t="s">
        <v>35</v>
      </c>
      <c r="B58" s="216">
        <v>41778</v>
      </c>
      <c r="C58" s="550">
        <v>5</v>
      </c>
      <c r="D58" s="550" t="str">
        <f t="shared" si="1"/>
        <v>Schaefer, Jack5</v>
      </c>
      <c r="E58" s="550">
        <v>0</v>
      </c>
      <c r="F58" s="276">
        <v>4</v>
      </c>
      <c r="G58" s="276">
        <v>7</v>
      </c>
      <c r="H58" s="276">
        <v>5</v>
      </c>
      <c r="I58" s="276">
        <v>7</v>
      </c>
      <c r="J58" s="276">
        <v>4</v>
      </c>
      <c r="K58" s="276">
        <v>4</v>
      </c>
      <c r="L58" s="276">
        <v>5</v>
      </c>
      <c r="M58" s="276">
        <v>5</v>
      </c>
      <c r="N58" s="276">
        <v>6</v>
      </c>
      <c r="O58" s="550">
        <f t="shared" si="3"/>
        <v>47</v>
      </c>
      <c r="P58" s="162">
        <f t="shared" si="0"/>
        <v>47</v>
      </c>
      <c r="Q58" s="262"/>
      <c r="R58" s="70"/>
      <c r="S58" s="70"/>
      <c r="T58" s="70"/>
      <c r="U58" s="70"/>
      <c r="V58" s="71"/>
    </row>
    <row r="59" spans="1:22" ht="15" x14ac:dyDescent="0.25">
      <c r="A59" s="270" t="s">
        <v>38</v>
      </c>
      <c r="B59" s="216">
        <v>41778</v>
      </c>
      <c r="C59" s="550">
        <v>5</v>
      </c>
      <c r="D59" s="550" t="str">
        <f t="shared" si="1"/>
        <v>Trachsel, Brian5</v>
      </c>
      <c r="E59" s="550">
        <v>0</v>
      </c>
      <c r="F59" s="276">
        <v>6</v>
      </c>
      <c r="G59" s="276">
        <v>5</v>
      </c>
      <c r="H59" s="276">
        <v>6</v>
      </c>
      <c r="I59" s="276">
        <v>9</v>
      </c>
      <c r="J59" s="276">
        <v>9</v>
      </c>
      <c r="K59" s="276">
        <v>7</v>
      </c>
      <c r="L59" s="276">
        <v>4</v>
      </c>
      <c r="M59" s="276">
        <v>6</v>
      </c>
      <c r="N59" s="276">
        <v>10</v>
      </c>
      <c r="O59" s="550">
        <f t="shared" si="3"/>
        <v>62</v>
      </c>
      <c r="P59" s="162">
        <f t="shared" si="0"/>
        <v>60</v>
      </c>
      <c r="Q59" s="262"/>
      <c r="R59" s="70"/>
      <c r="S59" s="70"/>
      <c r="T59" s="70"/>
      <c r="U59" s="70"/>
      <c r="V59" s="71"/>
    </row>
    <row r="60" spans="1:22" ht="15" x14ac:dyDescent="0.25">
      <c r="A60" s="270" t="s">
        <v>32</v>
      </c>
      <c r="B60" s="216">
        <v>41778</v>
      </c>
      <c r="C60" s="550">
        <v>5</v>
      </c>
      <c r="D60" s="550" t="str">
        <f t="shared" si="1"/>
        <v>Connolly, Terry5</v>
      </c>
      <c r="E60" s="550">
        <v>0</v>
      </c>
      <c r="F60" s="276">
        <v>5</v>
      </c>
      <c r="G60" s="276">
        <v>5</v>
      </c>
      <c r="H60" s="276">
        <v>5</v>
      </c>
      <c r="I60" s="276">
        <v>8</v>
      </c>
      <c r="J60" s="276">
        <v>4</v>
      </c>
      <c r="K60" s="276">
        <v>5</v>
      </c>
      <c r="L60" s="276">
        <v>3</v>
      </c>
      <c r="M60" s="276">
        <v>5</v>
      </c>
      <c r="N60" s="276">
        <v>5</v>
      </c>
      <c r="O60" s="550">
        <f t="shared" si="3"/>
        <v>45</v>
      </c>
      <c r="P60" s="162">
        <f t="shared" si="0"/>
        <v>45</v>
      </c>
      <c r="Q60" s="262"/>
      <c r="R60" s="70"/>
      <c r="S60" s="70"/>
      <c r="T60" s="70"/>
      <c r="U60" s="70"/>
      <c r="V60" s="71"/>
    </row>
    <row r="61" spans="1:22" ht="15" x14ac:dyDescent="0.25">
      <c r="A61" s="270" t="s">
        <v>136</v>
      </c>
      <c r="B61" s="216">
        <v>41778</v>
      </c>
      <c r="C61" s="550">
        <v>5</v>
      </c>
      <c r="D61" s="550" t="str">
        <f t="shared" si="1"/>
        <v>Lardin, John5</v>
      </c>
      <c r="E61" s="550">
        <v>0</v>
      </c>
      <c r="F61" s="276">
        <v>6</v>
      </c>
      <c r="G61" s="276">
        <v>5</v>
      </c>
      <c r="H61" s="276">
        <v>5</v>
      </c>
      <c r="I61" s="276">
        <v>6</v>
      </c>
      <c r="J61" s="276">
        <v>4</v>
      </c>
      <c r="K61" s="276">
        <v>5</v>
      </c>
      <c r="L61" s="276">
        <v>3</v>
      </c>
      <c r="M61" s="276">
        <v>6</v>
      </c>
      <c r="N61" s="276">
        <v>6</v>
      </c>
      <c r="O61" s="550">
        <f t="shared" si="3"/>
        <v>46</v>
      </c>
      <c r="P61" s="162">
        <f t="shared" si="0"/>
        <v>46</v>
      </c>
      <c r="Q61" s="262"/>
      <c r="R61" s="70"/>
      <c r="S61" s="70"/>
      <c r="T61" s="70"/>
      <c r="U61" s="70"/>
      <c r="V61" s="71"/>
    </row>
    <row r="62" spans="1:22" ht="15" x14ac:dyDescent="0.25">
      <c r="A62" s="270" t="s">
        <v>130</v>
      </c>
      <c r="B62" s="216">
        <v>41792</v>
      </c>
      <c r="C62" s="550">
        <v>6</v>
      </c>
      <c r="D62" s="550" t="str">
        <f t="shared" si="1"/>
        <v>Angelosanto, Nick6</v>
      </c>
      <c r="E62" s="550">
        <v>2</v>
      </c>
      <c r="F62" s="276">
        <v>6</v>
      </c>
      <c r="G62" s="276">
        <v>4</v>
      </c>
      <c r="H62" s="276">
        <v>4</v>
      </c>
      <c r="I62" s="276">
        <v>6</v>
      </c>
      <c r="J62" s="276">
        <v>5</v>
      </c>
      <c r="K62" s="276">
        <v>5</v>
      </c>
      <c r="L62" s="276">
        <v>3</v>
      </c>
      <c r="M62" s="276">
        <v>4</v>
      </c>
      <c r="N62" s="276">
        <v>7</v>
      </c>
      <c r="O62" s="550">
        <f t="shared" si="3"/>
        <v>44</v>
      </c>
      <c r="P62" s="162">
        <f t="shared" si="0"/>
        <v>44</v>
      </c>
      <c r="Q62" s="262"/>
      <c r="R62" s="70"/>
      <c r="S62" s="70"/>
      <c r="T62" s="70"/>
      <c r="U62" s="70"/>
      <c r="V62" s="71"/>
    </row>
    <row r="63" spans="1:22" ht="15" x14ac:dyDescent="0.25">
      <c r="A63" s="270" t="s">
        <v>49</v>
      </c>
      <c r="B63" s="216">
        <v>41792</v>
      </c>
      <c r="C63" s="550">
        <v>6</v>
      </c>
      <c r="D63" s="550" t="str">
        <f t="shared" si="1"/>
        <v>Mackson, John6</v>
      </c>
      <c r="E63" s="550">
        <v>2</v>
      </c>
      <c r="F63" s="276">
        <v>4</v>
      </c>
      <c r="G63" s="276">
        <v>10</v>
      </c>
      <c r="H63" s="276">
        <v>4</v>
      </c>
      <c r="I63" s="276">
        <v>9</v>
      </c>
      <c r="J63" s="276">
        <v>5</v>
      </c>
      <c r="K63" s="276">
        <v>5</v>
      </c>
      <c r="L63" s="276">
        <v>3</v>
      </c>
      <c r="M63" s="276">
        <v>5</v>
      </c>
      <c r="N63" s="276">
        <v>9</v>
      </c>
      <c r="O63" s="550">
        <f t="shared" si="3"/>
        <v>54</v>
      </c>
      <c r="P63" s="162">
        <f t="shared" si="0"/>
        <v>51</v>
      </c>
      <c r="Q63" s="262"/>
      <c r="R63" s="70"/>
      <c r="S63" s="70"/>
      <c r="T63" s="70"/>
      <c r="U63" s="70"/>
      <c r="V63" s="71"/>
    </row>
    <row r="64" spans="1:22" ht="15" x14ac:dyDescent="0.25">
      <c r="A64" s="270" t="s">
        <v>39</v>
      </c>
      <c r="B64" s="216">
        <v>41792</v>
      </c>
      <c r="C64" s="550">
        <v>6</v>
      </c>
      <c r="D64" s="550" t="str">
        <f t="shared" si="1"/>
        <v>Trachsel, Jay6</v>
      </c>
      <c r="E64" s="550">
        <v>2</v>
      </c>
      <c r="F64" s="276">
        <v>4</v>
      </c>
      <c r="G64" s="276">
        <v>4</v>
      </c>
      <c r="H64" s="276">
        <v>4</v>
      </c>
      <c r="I64" s="276">
        <v>5</v>
      </c>
      <c r="J64" s="276">
        <v>4</v>
      </c>
      <c r="K64" s="276">
        <v>5</v>
      </c>
      <c r="L64" s="276">
        <v>4</v>
      </c>
      <c r="M64" s="276">
        <v>6</v>
      </c>
      <c r="N64" s="276">
        <v>4</v>
      </c>
      <c r="O64" s="550">
        <f t="shared" si="3"/>
        <v>40</v>
      </c>
      <c r="P64" s="162">
        <f t="shared" si="0"/>
        <v>40</v>
      </c>
      <c r="Q64" s="262"/>
      <c r="R64" s="70"/>
      <c r="S64" s="70"/>
      <c r="T64" s="70"/>
      <c r="U64" s="70"/>
      <c r="V64" s="71"/>
    </row>
    <row r="65" spans="1:22" ht="15" x14ac:dyDescent="0.25">
      <c r="A65" s="270" t="s">
        <v>38</v>
      </c>
      <c r="B65" s="216">
        <v>41792</v>
      </c>
      <c r="C65" s="550">
        <v>6</v>
      </c>
      <c r="D65" s="550" t="str">
        <f t="shared" si="1"/>
        <v>Trachsel, Brian6</v>
      </c>
      <c r="E65" s="550">
        <v>2</v>
      </c>
      <c r="F65" s="276">
        <v>6</v>
      </c>
      <c r="G65" s="276">
        <v>7</v>
      </c>
      <c r="H65" s="276">
        <v>6</v>
      </c>
      <c r="I65" s="276">
        <v>7</v>
      </c>
      <c r="J65" s="276">
        <v>5</v>
      </c>
      <c r="K65" s="276">
        <v>7</v>
      </c>
      <c r="L65" s="276">
        <v>5</v>
      </c>
      <c r="M65" s="276">
        <v>7</v>
      </c>
      <c r="N65" s="276">
        <v>9</v>
      </c>
      <c r="O65" s="550">
        <f t="shared" si="3"/>
        <v>59</v>
      </c>
      <c r="P65" s="162">
        <f t="shared" si="0"/>
        <v>59</v>
      </c>
      <c r="Q65" s="262"/>
      <c r="R65" s="70"/>
      <c r="S65" s="70"/>
      <c r="T65" s="70"/>
      <c r="U65" s="70"/>
      <c r="V65" s="71"/>
    </row>
    <row r="66" spans="1:22" ht="15" x14ac:dyDescent="0.25">
      <c r="A66" s="270" t="s">
        <v>32</v>
      </c>
      <c r="B66" s="216">
        <v>41792</v>
      </c>
      <c r="C66" s="550">
        <v>6</v>
      </c>
      <c r="D66" s="550" t="str">
        <f t="shared" si="1"/>
        <v>Connolly, Terry6</v>
      </c>
      <c r="E66" s="550">
        <v>1</v>
      </c>
      <c r="F66" s="276">
        <v>4</v>
      </c>
      <c r="G66" s="276">
        <v>5</v>
      </c>
      <c r="H66" s="276">
        <v>6</v>
      </c>
      <c r="I66" s="276">
        <v>5</v>
      </c>
      <c r="J66" s="276">
        <v>5</v>
      </c>
      <c r="K66" s="276">
        <v>5</v>
      </c>
      <c r="L66" s="276">
        <v>4</v>
      </c>
      <c r="M66" s="276">
        <v>4</v>
      </c>
      <c r="N66" s="276">
        <v>7</v>
      </c>
      <c r="O66" s="550">
        <f t="shared" si="3"/>
        <v>45</v>
      </c>
      <c r="P66" s="162">
        <f t="shared" ref="P66:P129" si="4">IF(F66&gt;$F$229*2,$F$229*2,F66) + IF(G66&gt;$G$229*2,$G$229*2,G66) + IF(H66&gt;$H$229*2,$H$229*2,H66) + IF(I66&gt;$I$229*2,$I$229*2,I66) + IF(J66&gt;$J$229*2,$J$229*2,J66) + IF(K66&gt;$K$229*2,$K$229*2,K66) + IF(L66&gt;$L$229*2,$L$229*2,L66) + IF(M66&gt;$M$229*2,$M$229*2,M66) + IF(N66&gt;$N$229*2,$N$229*2,N66)</f>
        <v>45</v>
      </c>
      <c r="Q66" s="262"/>
      <c r="R66" s="70"/>
      <c r="S66" s="70"/>
      <c r="T66" s="70"/>
      <c r="U66" s="70"/>
      <c r="V66" s="71"/>
    </row>
    <row r="67" spans="1:22" ht="15" x14ac:dyDescent="0.25">
      <c r="A67" s="270" t="s">
        <v>129</v>
      </c>
      <c r="B67" s="216">
        <v>41792</v>
      </c>
      <c r="C67" s="550">
        <v>6</v>
      </c>
      <c r="D67" s="550" t="str">
        <f t="shared" ref="D67:D130" si="5">A67&amp;C67</f>
        <v>Horst, Dale6</v>
      </c>
      <c r="E67" s="550">
        <v>1</v>
      </c>
      <c r="F67" s="276">
        <v>7</v>
      </c>
      <c r="G67" s="276">
        <v>7</v>
      </c>
      <c r="H67" s="276">
        <v>5</v>
      </c>
      <c r="I67" s="276">
        <v>8</v>
      </c>
      <c r="J67" s="276">
        <v>5</v>
      </c>
      <c r="K67" s="276">
        <v>6</v>
      </c>
      <c r="L67" s="276">
        <v>4</v>
      </c>
      <c r="M67" s="276">
        <v>6</v>
      </c>
      <c r="N67" s="276">
        <v>8</v>
      </c>
      <c r="O67" s="550">
        <f t="shared" si="3"/>
        <v>56</v>
      </c>
      <c r="P67" s="162">
        <f t="shared" si="4"/>
        <v>56</v>
      </c>
      <c r="Q67" s="262"/>
      <c r="R67" s="70"/>
      <c r="S67" s="70"/>
      <c r="T67" s="70"/>
      <c r="U67" s="70"/>
      <c r="V67" s="71"/>
    </row>
    <row r="68" spans="1:22" ht="15" x14ac:dyDescent="0.25">
      <c r="A68" s="270" t="s">
        <v>47</v>
      </c>
      <c r="B68" s="216">
        <v>41792</v>
      </c>
      <c r="C68" s="550">
        <v>6</v>
      </c>
      <c r="D68" s="550" t="str">
        <f t="shared" si="5"/>
        <v>Trachsel, Jeff6</v>
      </c>
      <c r="E68" s="550">
        <v>1</v>
      </c>
      <c r="F68" s="276">
        <v>4</v>
      </c>
      <c r="G68" s="276">
        <v>4</v>
      </c>
      <c r="H68" s="276">
        <v>4</v>
      </c>
      <c r="I68" s="276">
        <v>5</v>
      </c>
      <c r="J68" s="276">
        <v>5</v>
      </c>
      <c r="K68" s="276">
        <v>4</v>
      </c>
      <c r="L68" s="276">
        <v>3</v>
      </c>
      <c r="M68" s="276">
        <v>5</v>
      </c>
      <c r="N68" s="276">
        <v>6</v>
      </c>
      <c r="O68" s="550">
        <f>SUM(F68:N68)</f>
        <v>40</v>
      </c>
      <c r="P68" s="162">
        <f t="shared" si="4"/>
        <v>40</v>
      </c>
      <c r="Q68" s="262"/>
      <c r="R68" s="70"/>
      <c r="S68" s="70"/>
      <c r="T68" s="70"/>
      <c r="U68" s="70"/>
      <c r="V68" s="71"/>
    </row>
    <row r="69" spans="1:22" ht="15" x14ac:dyDescent="0.25">
      <c r="A69" s="270" t="s">
        <v>41</v>
      </c>
      <c r="B69" s="216">
        <v>41792</v>
      </c>
      <c r="C69" s="550">
        <v>6</v>
      </c>
      <c r="D69" s="550" t="str">
        <f t="shared" si="5"/>
        <v>Trachsel, Steve6</v>
      </c>
      <c r="E69" s="550">
        <v>3</v>
      </c>
      <c r="F69" s="276">
        <v>4</v>
      </c>
      <c r="G69" s="276">
        <v>5</v>
      </c>
      <c r="H69" s="276">
        <v>3</v>
      </c>
      <c r="I69" s="276">
        <v>8</v>
      </c>
      <c r="J69" s="276">
        <v>6</v>
      </c>
      <c r="K69" s="276">
        <v>6</v>
      </c>
      <c r="L69" s="276">
        <v>4</v>
      </c>
      <c r="M69" s="276">
        <v>7</v>
      </c>
      <c r="N69" s="276">
        <v>4</v>
      </c>
      <c r="O69" s="550">
        <f>SUM(F69:N69)</f>
        <v>47</v>
      </c>
      <c r="P69" s="162">
        <f t="shared" si="4"/>
        <v>47</v>
      </c>
      <c r="Q69" s="262"/>
      <c r="R69" s="70"/>
      <c r="S69" s="70"/>
      <c r="T69" s="70"/>
      <c r="U69" s="70"/>
      <c r="V69" s="71"/>
    </row>
    <row r="70" spans="1:22" ht="15" x14ac:dyDescent="0.25">
      <c r="A70" s="270" t="s">
        <v>34</v>
      </c>
      <c r="B70" s="216">
        <v>41792</v>
      </c>
      <c r="C70" s="550">
        <v>6</v>
      </c>
      <c r="D70" s="550" t="str">
        <f t="shared" si="5"/>
        <v>Lewandowski, Mike6</v>
      </c>
      <c r="E70" s="550">
        <v>3</v>
      </c>
      <c r="F70" s="276">
        <v>5</v>
      </c>
      <c r="G70" s="276">
        <v>6</v>
      </c>
      <c r="H70" s="276">
        <v>7</v>
      </c>
      <c r="I70" s="276">
        <v>6</v>
      </c>
      <c r="J70" s="276">
        <v>7</v>
      </c>
      <c r="K70" s="276">
        <v>6</v>
      </c>
      <c r="L70" s="276">
        <v>5</v>
      </c>
      <c r="M70" s="276">
        <v>6</v>
      </c>
      <c r="N70" s="276">
        <v>8</v>
      </c>
      <c r="O70" s="550">
        <f>SUM(F70:N70)</f>
        <v>56</v>
      </c>
      <c r="P70" s="162">
        <f t="shared" si="4"/>
        <v>55</v>
      </c>
      <c r="Q70" s="262"/>
      <c r="R70" s="70"/>
      <c r="S70" s="70"/>
      <c r="T70" s="70"/>
      <c r="U70" s="70"/>
      <c r="V70" s="71"/>
    </row>
    <row r="71" spans="1:22" ht="15" x14ac:dyDescent="0.25">
      <c r="A71" s="270" t="s">
        <v>29</v>
      </c>
      <c r="B71" s="216">
        <v>41792</v>
      </c>
      <c r="C71" s="550">
        <v>6</v>
      </c>
      <c r="D71" s="550" t="str">
        <f t="shared" si="5"/>
        <v>Burke, David6</v>
      </c>
      <c r="E71" s="550">
        <v>3</v>
      </c>
      <c r="F71" s="276">
        <v>6</v>
      </c>
      <c r="G71" s="276">
        <v>8</v>
      </c>
      <c r="H71" s="276">
        <v>4</v>
      </c>
      <c r="I71" s="276">
        <v>6</v>
      </c>
      <c r="J71" s="276">
        <v>4</v>
      </c>
      <c r="K71" s="276">
        <v>5</v>
      </c>
      <c r="L71" s="276">
        <v>3</v>
      </c>
      <c r="M71" s="276">
        <v>4</v>
      </c>
      <c r="N71" s="276">
        <v>7</v>
      </c>
      <c r="O71" s="550">
        <f>SUM(F71:N71)</f>
        <v>47</v>
      </c>
      <c r="P71" s="162">
        <f t="shared" si="4"/>
        <v>47</v>
      </c>
      <c r="Q71" s="262"/>
      <c r="R71" s="70"/>
      <c r="S71" s="70"/>
      <c r="T71" s="70"/>
      <c r="U71" s="70"/>
      <c r="V71" s="71"/>
    </row>
    <row r="72" spans="1:22" ht="15" x14ac:dyDescent="0.25">
      <c r="A72" s="334" t="s">
        <v>43</v>
      </c>
      <c r="B72" s="335">
        <v>41792</v>
      </c>
      <c r="C72" s="336">
        <v>6</v>
      </c>
      <c r="D72" s="336" t="str">
        <f t="shared" si="5"/>
        <v>VanHollebeke, Matt6</v>
      </c>
      <c r="E72" s="336">
        <v>3</v>
      </c>
      <c r="F72" s="337">
        <v>5</v>
      </c>
      <c r="G72" s="337">
        <v>4</v>
      </c>
      <c r="H72" s="337">
        <v>3</v>
      </c>
      <c r="I72" s="337">
        <v>6</v>
      </c>
      <c r="J72" s="337">
        <v>8</v>
      </c>
      <c r="K72" s="337">
        <v>6</v>
      </c>
      <c r="L72" s="337">
        <v>4</v>
      </c>
      <c r="M72" s="337">
        <v>8</v>
      </c>
      <c r="N72" s="337">
        <v>7</v>
      </c>
      <c r="O72" s="336">
        <f>SUM(F72:N72)</f>
        <v>51</v>
      </c>
      <c r="P72" s="338">
        <f t="shared" si="4"/>
        <v>51</v>
      </c>
      <c r="Q72" s="339"/>
      <c r="R72" s="340"/>
      <c r="S72" s="340"/>
      <c r="T72" s="340"/>
      <c r="U72" s="340"/>
      <c r="V72" s="341"/>
    </row>
    <row r="73" spans="1:22" ht="15" x14ac:dyDescent="0.25">
      <c r="A73" s="270" t="s">
        <v>57</v>
      </c>
      <c r="B73" s="216">
        <v>41799</v>
      </c>
      <c r="C73" s="550">
        <v>7</v>
      </c>
      <c r="D73" s="550" t="str">
        <f t="shared" si="5"/>
        <v>Hoffman, George7</v>
      </c>
      <c r="E73" s="550">
        <v>1</v>
      </c>
      <c r="F73" s="276">
        <v>5</v>
      </c>
      <c r="G73" s="276">
        <v>4</v>
      </c>
      <c r="H73" s="276">
        <v>5</v>
      </c>
      <c r="I73" s="276">
        <v>6</v>
      </c>
      <c r="J73" s="276">
        <v>4</v>
      </c>
      <c r="K73" s="276">
        <v>3</v>
      </c>
      <c r="L73" s="276">
        <v>4</v>
      </c>
      <c r="M73" s="276">
        <v>4</v>
      </c>
      <c r="N73" s="276">
        <v>5</v>
      </c>
      <c r="O73" s="550">
        <f t="shared" ref="O73:O78" si="6">SUM(F73:N73)</f>
        <v>40</v>
      </c>
      <c r="P73" s="162">
        <f t="shared" si="4"/>
        <v>40</v>
      </c>
      <c r="Q73" s="70"/>
      <c r="R73" s="70"/>
      <c r="S73" s="70"/>
      <c r="T73" s="70"/>
      <c r="U73" s="70"/>
      <c r="V73" s="70"/>
    </row>
    <row r="74" spans="1:22" ht="15" x14ac:dyDescent="0.25">
      <c r="A74" s="270" t="s">
        <v>28</v>
      </c>
      <c r="B74" s="216">
        <v>41799</v>
      </c>
      <c r="C74" s="550">
        <v>7</v>
      </c>
      <c r="D74" s="550" t="str">
        <f t="shared" si="5"/>
        <v>Bliudzius, Romas7</v>
      </c>
      <c r="E74" s="550">
        <v>1</v>
      </c>
      <c r="F74" s="276">
        <v>6</v>
      </c>
      <c r="G74" s="276">
        <v>7</v>
      </c>
      <c r="H74" s="276">
        <v>4</v>
      </c>
      <c r="I74" s="276">
        <v>6</v>
      </c>
      <c r="J74" s="276">
        <v>6</v>
      </c>
      <c r="K74" s="276">
        <v>5</v>
      </c>
      <c r="L74" s="276">
        <v>6</v>
      </c>
      <c r="M74" s="276">
        <v>6</v>
      </c>
      <c r="N74" s="276">
        <v>8</v>
      </c>
      <c r="O74" s="550">
        <f t="shared" si="6"/>
        <v>54</v>
      </c>
      <c r="P74" s="162">
        <f t="shared" si="4"/>
        <v>54</v>
      </c>
      <c r="Q74" s="70"/>
      <c r="R74" s="70"/>
      <c r="S74" s="70"/>
      <c r="T74" s="70"/>
      <c r="U74" s="70"/>
      <c r="V74" s="70"/>
    </row>
    <row r="75" spans="1:22" ht="15" x14ac:dyDescent="0.25">
      <c r="A75" s="270" t="s">
        <v>130</v>
      </c>
      <c r="B75" s="216">
        <v>41799</v>
      </c>
      <c r="C75" s="550">
        <v>7</v>
      </c>
      <c r="D75" s="550" t="str">
        <f t="shared" si="5"/>
        <v>Angelosanto, Nick7</v>
      </c>
      <c r="E75" s="550">
        <v>1</v>
      </c>
      <c r="F75" s="276">
        <v>6</v>
      </c>
      <c r="G75" s="276">
        <v>5</v>
      </c>
      <c r="H75" s="276">
        <v>4</v>
      </c>
      <c r="I75" s="276">
        <v>4</v>
      </c>
      <c r="J75" s="276">
        <v>4</v>
      </c>
      <c r="K75" s="276">
        <v>4</v>
      </c>
      <c r="L75" s="276">
        <v>5</v>
      </c>
      <c r="M75" s="276">
        <v>5</v>
      </c>
      <c r="N75" s="276">
        <v>7</v>
      </c>
      <c r="O75" s="550">
        <f t="shared" si="6"/>
        <v>44</v>
      </c>
      <c r="P75" s="162">
        <f t="shared" si="4"/>
        <v>44</v>
      </c>
      <c r="Q75" s="70"/>
      <c r="R75" s="70"/>
      <c r="S75" s="70"/>
      <c r="T75" s="70"/>
      <c r="U75" s="70"/>
      <c r="V75" s="70"/>
    </row>
    <row r="76" spans="1:22" ht="15" x14ac:dyDescent="0.25">
      <c r="A76" s="270" t="s">
        <v>35</v>
      </c>
      <c r="B76" s="216">
        <v>41799</v>
      </c>
      <c r="C76" s="550">
        <v>7</v>
      </c>
      <c r="D76" s="550" t="str">
        <f t="shared" si="5"/>
        <v>Schaefer, Jack7</v>
      </c>
      <c r="E76" s="550">
        <v>1</v>
      </c>
      <c r="F76" s="276">
        <v>4</v>
      </c>
      <c r="G76" s="276">
        <v>6</v>
      </c>
      <c r="H76" s="276">
        <v>7</v>
      </c>
      <c r="I76" s="276">
        <v>6</v>
      </c>
      <c r="J76" s="276">
        <v>5</v>
      </c>
      <c r="K76" s="276">
        <v>5</v>
      </c>
      <c r="L76" s="276">
        <v>5</v>
      </c>
      <c r="M76" s="276">
        <v>5</v>
      </c>
      <c r="N76" s="276">
        <v>7</v>
      </c>
      <c r="O76" s="550">
        <f t="shared" si="6"/>
        <v>50</v>
      </c>
      <c r="P76" s="162">
        <f t="shared" si="4"/>
        <v>49</v>
      </c>
      <c r="Q76" s="70"/>
      <c r="R76" s="70"/>
      <c r="S76" s="70"/>
      <c r="T76" s="70"/>
      <c r="U76" s="70"/>
      <c r="V76" s="70"/>
    </row>
    <row r="77" spans="1:22" ht="15" x14ac:dyDescent="0.25">
      <c r="A77" s="270" t="s">
        <v>38</v>
      </c>
      <c r="B77" s="216">
        <v>41799</v>
      </c>
      <c r="C77" s="550">
        <v>7</v>
      </c>
      <c r="D77" s="550" t="str">
        <f t="shared" si="5"/>
        <v>Trachsel, Brian7</v>
      </c>
      <c r="E77" s="550">
        <v>1</v>
      </c>
      <c r="F77" s="276">
        <v>5</v>
      </c>
      <c r="G77" s="276">
        <v>6</v>
      </c>
      <c r="H77" s="276">
        <v>5</v>
      </c>
      <c r="I77" s="276">
        <v>9</v>
      </c>
      <c r="J77" s="276">
        <v>5</v>
      </c>
      <c r="K77" s="276">
        <v>7</v>
      </c>
      <c r="L77" s="276">
        <v>5</v>
      </c>
      <c r="M77" s="276">
        <v>11</v>
      </c>
      <c r="N77" s="276">
        <v>11</v>
      </c>
      <c r="O77" s="550">
        <f t="shared" si="6"/>
        <v>64</v>
      </c>
      <c r="P77" s="162">
        <f t="shared" si="4"/>
        <v>59</v>
      </c>
      <c r="Q77" s="70"/>
      <c r="R77" s="70"/>
      <c r="S77" s="70"/>
      <c r="T77" s="70"/>
      <c r="U77" s="70"/>
      <c r="V77" s="70"/>
    </row>
    <row r="78" spans="1:22" ht="15" x14ac:dyDescent="0.25">
      <c r="A78" s="270" t="s">
        <v>49</v>
      </c>
      <c r="B78" s="216">
        <v>41799</v>
      </c>
      <c r="C78" s="550">
        <v>7</v>
      </c>
      <c r="D78" s="550" t="str">
        <f t="shared" si="5"/>
        <v>Mackson, John7</v>
      </c>
      <c r="E78" s="550">
        <v>2</v>
      </c>
      <c r="F78" s="276">
        <v>7</v>
      </c>
      <c r="G78" s="276">
        <v>4</v>
      </c>
      <c r="H78" s="276">
        <v>5</v>
      </c>
      <c r="I78" s="276">
        <v>7</v>
      </c>
      <c r="J78" s="276">
        <v>6</v>
      </c>
      <c r="K78" s="276">
        <v>4</v>
      </c>
      <c r="L78" s="276">
        <v>4</v>
      </c>
      <c r="M78" s="276">
        <v>4</v>
      </c>
      <c r="N78" s="276">
        <v>5</v>
      </c>
      <c r="O78" s="550">
        <f t="shared" si="6"/>
        <v>46</v>
      </c>
      <c r="P78" s="162">
        <f t="shared" si="4"/>
        <v>46</v>
      </c>
      <c r="Q78" s="70"/>
      <c r="R78" s="70"/>
      <c r="S78" s="70"/>
      <c r="T78" s="70"/>
      <c r="U78" s="70"/>
      <c r="V78" s="70"/>
    </row>
    <row r="79" spans="1:22" ht="15" x14ac:dyDescent="0.25">
      <c r="A79" s="270" t="s">
        <v>29</v>
      </c>
      <c r="B79" s="216">
        <v>41799</v>
      </c>
      <c r="C79" s="550">
        <v>7</v>
      </c>
      <c r="D79" s="550" t="str">
        <f t="shared" si="5"/>
        <v>Burke, David7</v>
      </c>
      <c r="E79" s="550">
        <v>2</v>
      </c>
      <c r="F79" s="276">
        <v>7</v>
      </c>
      <c r="G79" s="276">
        <v>6</v>
      </c>
      <c r="H79" s="276">
        <v>4</v>
      </c>
      <c r="I79" s="276">
        <v>4</v>
      </c>
      <c r="J79" s="276">
        <v>5</v>
      </c>
      <c r="K79" s="276">
        <v>5</v>
      </c>
      <c r="L79" s="276">
        <v>4</v>
      </c>
      <c r="M79" s="276">
        <v>6</v>
      </c>
      <c r="N79" s="276">
        <v>5</v>
      </c>
      <c r="O79" s="550">
        <f>SUM(F79:N79)</f>
        <v>46</v>
      </c>
      <c r="P79" s="162">
        <f t="shared" si="4"/>
        <v>46</v>
      </c>
      <c r="Q79" s="70"/>
      <c r="R79" s="70"/>
      <c r="S79" s="70"/>
      <c r="T79" s="70"/>
      <c r="U79" s="70"/>
      <c r="V79" s="70"/>
    </row>
    <row r="80" spans="1:22" ht="15" x14ac:dyDescent="0.25">
      <c r="A80" s="270" t="s">
        <v>135</v>
      </c>
      <c r="B80" s="216">
        <v>41799</v>
      </c>
      <c r="C80" s="550">
        <v>7</v>
      </c>
      <c r="D80" s="550" t="str">
        <f t="shared" si="5"/>
        <v>Steinhauer, Geoff7</v>
      </c>
      <c r="E80" s="550">
        <v>2</v>
      </c>
      <c r="F80" s="276">
        <v>6</v>
      </c>
      <c r="G80" s="276">
        <v>3</v>
      </c>
      <c r="H80" s="276">
        <v>4</v>
      </c>
      <c r="I80" s="276">
        <v>6</v>
      </c>
      <c r="J80" s="276">
        <v>5</v>
      </c>
      <c r="K80" s="276">
        <v>3</v>
      </c>
      <c r="L80" s="276">
        <v>4</v>
      </c>
      <c r="M80" s="276">
        <v>5</v>
      </c>
      <c r="N80" s="276">
        <v>6</v>
      </c>
      <c r="O80" s="550">
        <f>SUM(F80:N80)</f>
        <v>42</v>
      </c>
      <c r="P80" s="162">
        <f t="shared" si="4"/>
        <v>42</v>
      </c>
      <c r="Q80" s="70"/>
      <c r="R80" s="70"/>
      <c r="S80" s="70"/>
      <c r="T80" s="70"/>
      <c r="U80" s="70"/>
      <c r="V80" s="70"/>
    </row>
    <row r="81" spans="1:22" ht="15" x14ac:dyDescent="0.25">
      <c r="A81" s="270" t="s">
        <v>32</v>
      </c>
      <c r="B81" s="216">
        <v>41799</v>
      </c>
      <c r="C81" s="550">
        <v>7</v>
      </c>
      <c r="D81" s="550" t="str">
        <f t="shared" si="5"/>
        <v>Connolly, Terry7</v>
      </c>
      <c r="E81" s="550">
        <v>2</v>
      </c>
      <c r="F81" s="276">
        <v>5</v>
      </c>
      <c r="G81" s="276">
        <v>5</v>
      </c>
      <c r="H81" s="276">
        <v>2</v>
      </c>
      <c r="I81" s="276">
        <v>7</v>
      </c>
      <c r="J81" s="276">
        <v>4</v>
      </c>
      <c r="K81" s="276">
        <v>6</v>
      </c>
      <c r="L81" s="276">
        <v>4</v>
      </c>
      <c r="M81" s="276">
        <v>4</v>
      </c>
      <c r="N81" s="276">
        <v>6</v>
      </c>
      <c r="O81" s="550">
        <f t="shared" ref="O81:O109" si="7">SUM(F81:N81)</f>
        <v>43</v>
      </c>
      <c r="P81" s="162">
        <f t="shared" si="4"/>
        <v>43</v>
      </c>
      <c r="Q81" s="70"/>
      <c r="R81" s="70"/>
      <c r="S81" s="70"/>
      <c r="T81" s="70"/>
      <c r="U81" s="70"/>
      <c r="V81" s="70"/>
    </row>
    <row r="82" spans="1:22" ht="15" x14ac:dyDescent="0.25">
      <c r="A82" s="270" t="s">
        <v>41</v>
      </c>
      <c r="B82" s="216">
        <v>41799</v>
      </c>
      <c r="C82" s="550">
        <v>7</v>
      </c>
      <c r="D82" s="550" t="str">
        <f t="shared" si="5"/>
        <v>Trachsel, Steve7</v>
      </c>
      <c r="E82" s="550">
        <v>3</v>
      </c>
      <c r="F82" s="276">
        <v>5</v>
      </c>
      <c r="G82" s="276">
        <v>6</v>
      </c>
      <c r="H82" s="276">
        <v>5</v>
      </c>
      <c r="I82" s="276">
        <v>5</v>
      </c>
      <c r="J82" s="276">
        <v>5</v>
      </c>
      <c r="K82" s="276">
        <v>7</v>
      </c>
      <c r="L82" s="276">
        <v>5</v>
      </c>
      <c r="M82" s="276">
        <v>7</v>
      </c>
      <c r="N82" s="276">
        <v>6</v>
      </c>
      <c r="O82" s="550">
        <f t="shared" si="7"/>
        <v>51</v>
      </c>
      <c r="P82" s="162">
        <f t="shared" si="4"/>
        <v>51</v>
      </c>
      <c r="Q82" s="70"/>
      <c r="R82" s="70"/>
      <c r="S82" s="70"/>
      <c r="T82" s="70"/>
      <c r="U82" s="70"/>
      <c r="V82" s="70"/>
    </row>
    <row r="83" spans="1:22" ht="15" x14ac:dyDescent="0.25">
      <c r="A83" s="270" t="s">
        <v>48</v>
      </c>
      <c r="B83" s="216">
        <v>41799</v>
      </c>
      <c r="C83" s="550">
        <v>7</v>
      </c>
      <c r="D83" s="550" t="str">
        <f t="shared" si="5"/>
        <v>Gies, Tim7</v>
      </c>
      <c r="E83" s="550">
        <v>3</v>
      </c>
      <c r="F83" s="276">
        <v>6</v>
      </c>
      <c r="G83" s="276">
        <v>5</v>
      </c>
      <c r="H83" s="276">
        <v>4</v>
      </c>
      <c r="I83" s="276">
        <v>5</v>
      </c>
      <c r="J83" s="276">
        <v>6</v>
      </c>
      <c r="K83" s="276">
        <v>6</v>
      </c>
      <c r="L83" s="276">
        <v>4</v>
      </c>
      <c r="M83" s="276">
        <v>6</v>
      </c>
      <c r="N83" s="276">
        <v>6</v>
      </c>
      <c r="O83" s="550">
        <f t="shared" si="7"/>
        <v>48</v>
      </c>
      <c r="P83" s="162">
        <f t="shared" si="4"/>
        <v>48</v>
      </c>
      <c r="Q83" s="70"/>
      <c r="R83" s="70"/>
      <c r="S83" s="70"/>
      <c r="T83" s="70"/>
      <c r="U83" s="70"/>
      <c r="V83" s="70"/>
    </row>
    <row r="84" spans="1:22" ht="15" x14ac:dyDescent="0.25">
      <c r="A84" s="270" t="s">
        <v>129</v>
      </c>
      <c r="B84" s="216">
        <v>41799</v>
      </c>
      <c r="C84" s="550">
        <v>7</v>
      </c>
      <c r="D84" s="550" t="str">
        <f t="shared" si="5"/>
        <v>Horst, Dale7</v>
      </c>
      <c r="E84" s="550">
        <v>3</v>
      </c>
      <c r="F84" s="276">
        <v>6</v>
      </c>
      <c r="G84" s="276">
        <v>7</v>
      </c>
      <c r="H84" s="276">
        <v>3</v>
      </c>
      <c r="I84" s="276">
        <v>6</v>
      </c>
      <c r="J84" s="276">
        <v>7</v>
      </c>
      <c r="K84" s="276">
        <v>5</v>
      </c>
      <c r="L84" s="276">
        <v>4</v>
      </c>
      <c r="M84" s="276">
        <v>5</v>
      </c>
      <c r="N84" s="276">
        <v>5</v>
      </c>
      <c r="O84" s="550">
        <f t="shared" si="7"/>
        <v>48</v>
      </c>
      <c r="P84" s="162">
        <f t="shared" si="4"/>
        <v>48</v>
      </c>
      <c r="Q84" s="70"/>
      <c r="R84" s="70"/>
      <c r="S84" s="70"/>
      <c r="T84" s="70"/>
      <c r="U84" s="70"/>
      <c r="V84" s="70"/>
    </row>
    <row r="85" spans="1:22" ht="15" x14ac:dyDescent="0.25">
      <c r="A85" s="270" t="s">
        <v>40</v>
      </c>
      <c r="B85" s="216">
        <v>41799</v>
      </c>
      <c r="C85" s="550">
        <v>7</v>
      </c>
      <c r="D85" s="550" t="str">
        <f t="shared" si="5"/>
        <v>Trachsel, Mike7</v>
      </c>
      <c r="E85" s="550">
        <v>4</v>
      </c>
      <c r="F85" s="276">
        <v>5</v>
      </c>
      <c r="G85" s="276">
        <v>4</v>
      </c>
      <c r="H85" s="276">
        <v>4</v>
      </c>
      <c r="I85" s="276">
        <v>5</v>
      </c>
      <c r="J85" s="276">
        <v>4</v>
      </c>
      <c r="K85" s="276">
        <v>5</v>
      </c>
      <c r="L85" s="276">
        <v>4</v>
      </c>
      <c r="M85" s="276">
        <v>6</v>
      </c>
      <c r="N85" s="276">
        <v>5</v>
      </c>
      <c r="O85" s="550">
        <f t="shared" si="7"/>
        <v>42</v>
      </c>
      <c r="P85" s="162">
        <f t="shared" si="4"/>
        <v>42</v>
      </c>
      <c r="Q85" s="70"/>
      <c r="R85" s="70"/>
      <c r="S85" s="70"/>
      <c r="T85" s="70"/>
      <c r="U85" s="70"/>
      <c r="V85" s="70"/>
    </row>
    <row r="86" spans="1:22" ht="15" x14ac:dyDescent="0.25">
      <c r="A86" s="270" t="s">
        <v>43</v>
      </c>
      <c r="B86" s="216">
        <v>41799</v>
      </c>
      <c r="C86" s="550">
        <v>7</v>
      </c>
      <c r="D86" s="550" t="str">
        <f t="shared" si="5"/>
        <v>VanHollebeke, Matt7</v>
      </c>
      <c r="E86" s="550">
        <v>4</v>
      </c>
      <c r="F86" s="276">
        <v>5</v>
      </c>
      <c r="G86" s="276">
        <v>4</v>
      </c>
      <c r="H86" s="276">
        <v>5</v>
      </c>
      <c r="I86" s="276">
        <v>7</v>
      </c>
      <c r="J86" s="276">
        <v>4</v>
      </c>
      <c r="K86" s="276">
        <v>6</v>
      </c>
      <c r="L86" s="276">
        <v>4</v>
      </c>
      <c r="M86" s="276">
        <v>9</v>
      </c>
      <c r="N86" s="276">
        <v>6</v>
      </c>
      <c r="O86" s="550">
        <f t="shared" si="7"/>
        <v>50</v>
      </c>
      <c r="P86" s="162">
        <f t="shared" si="4"/>
        <v>49</v>
      </c>
      <c r="Q86" s="70"/>
      <c r="R86" s="70"/>
      <c r="S86" s="70"/>
      <c r="T86" s="70"/>
      <c r="U86" s="70"/>
      <c r="V86" s="70"/>
    </row>
    <row r="87" spans="1:22" ht="15" x14ac:dyDescent="0.25">
      <c r="A87" s="270" t="s">
        <v>34</v>
      </c>
      <c r="B87" s="216">
        <v>41799</v>
      </c>
      <c r="C87" s="550">
        <v>7</v>
      </c>
      <c r="D87" s="550" t="str">
        <f t="shared" si="5"/>
        <v>Lewandowski, Mike7</v>
      </c>
      <c r="E87" s="550">
        <v>4</v>
      </c>
      <c r="F87" s="276">
        <v>6</v>
      </c>
      <c r="G87" s="276">
        <v>6</v>
      </c>
      <c r="H87" s="276">
        <v>4</v>
      </c>
      <c r="I87" s="276">
        <v>7</v>
      </c>
      <c r="J87" s="276">
        <v>7</v>
      </c>
      <c r="K87" s="276">
        <v>5</v>
      </c>
      <c r="L87" s="276">
        <v>3</v>
      </c>
      <c r="M87" s="276">
        <v>8</v>
      </c>
      <c r="N87" s="276">
        <v>7</v>
      </c>
      <c r="O87" s="550">
        <f t="shared" si="7"/>
        <v>53</v>
      </c>
      <c r="P87" s="162">
        <f t="shared" si="4"/>
        <v>53</v>
      </c>
      <c r="Q87" s="70"/>
      <c r="R87" s="70"/>
      <c r="S87" s="70"/>
      <c r="T87" s="70"/>
      <c r="U87" s="70"/>
      <c r="V87" s="70"/>
    </row>
    <row r="88" spans="1:22" ht="15" x14ac:dyDescent="0.25">
      <c r="A88" s="270" t="s">
        <v>39</v>
      </c>
      <c r="B88" s="216">
        <v>41799</v>
      </c>
      <c r="C88" s="550">
        <v>7</v>
      </c>
      <c r="D88" s="550" t="str">
        <f t="shared" si="5"/>
        <v>Trachsel, Jay7</v>
      </c>
      <c r="E88" s="550">
        <v>4</v>
      </c>
      <c r="F88" s="276">
        <v>5</v>
      </c>
      <c r="G88" s="276">
        <v>4</v>
      </c>
      <c r="H88" s="276">
        <v>5</v>
      </c>
      <c r="I88" s="276">
        <v>6</v>
      </c>
      <c r="J88" s="276">
        <v>5</v>
      </c>
      <c r="K88" s="276">
        <v>4</v>
      </c>
      <c r="L88" s="276">
        <v>4</v>
      </c>
      <c r="M88" s="276">
        <v>6</v>
      </c>
      <c r="N88" s="276">
        <v>9</v>
      </c>
      <c r="O88" s="550">
        <f t="shared" si="7"/>
        <v>48</v>
      </c>
      <c r="P88" s="162">
        <f t="shared" si="4"/>
        <v>48</v>
      </c>
      <c r="Q88" s="70"/>
      <c r="R88" s="70"/>
      <c r="S88" s="70"/>
      <c r="T88" s="70"/>
      <c r="U88" s="70"/>
      <c r="V88" s="70"/>
    </row>
    <row r="89" spans="1:22" ht="15" x14ac:dyDescent="0.25">
      <c r="A89" s="342" t="s">
        <v>38</v>
      </c>
      <c r="B89" s="216">
        <v>41806</v>
      </c>
      <c r="C89" s="550">
        <v>8</v>
      </c>
      <c r="D89" s="12" t="str">
        <f t="shared" si="5"/>
        <v>Trachsel, Brian8</v>
      </c>
      <c r="E89" s="12">
        <v>1</v>
      </c>
      <c r="F89" s="275">
        <v>7</v>
      </c>
      <c r="G89" s="275">
        <v>5</v>
      </c>
      <c r="H89" s="275">
        <v>5</v>
      </c>
      <c r="I89" s="275">
        <v>5</v>
      </c>
      <c r="J89" s="275">
        <v>4</v>
      </c>
      <c r="K89" s="275">
        <v>5</v>
      </c>
      <c r="L89" s="275">
        <v>4</v>
      </c>
      <c r="M89" s="275">
        <v>7</v>
      </c>
      <c r="N89" s="275">
        <v>7</v>
      </c>
      <c r="O89" s="12">
        <f t="shared" si="7"/>
        <v>49</v>
      </c>
      <c r="P89" s="163">
        <f t="shared" si="4"/>
        <v>49</v>
      </c>
      <c r="Q89" s="343"/>
      <c r="R89" s="158"/>
      <c r="S89" s="158"/>
      <c r="T89" s="158"/>
      <c r="U89" s="158"/>
      <c r="V89" s="159"/>
    </row>
    <row r="90" spans="1:22" ht="15" x14ac:dyDescent="0.25">
      <c r="A90" s="270" t="s">
        <v>48</v>
      </c>
      <c r="B90" s="216">
        <v>41806</v>
      </c>
      <c r="C90" s="550">
        <v>8</v>
      </c>
      <c r="D90" s="550" t="str">
        <f t="shared" si="5"/>
        <v>Gies, Tim8</v>
      </c>
      <c r="E90" s="550">
        <v>1</v>
      </c>
      <c r="F90" s="276">
        <v>6</v>
      </c>
      <c r="G90" s="276">
        <v>6</v>
      </c>
      <c r="H90" s="276">
        <v>4</v>
      </c>
      <c r="I90" s="276">
        <v>9</v>
      </c>
      <c r="J90" s="276">
        <v>4</v>
      </c>
      <c r="K90" s="276">
        <v>6</v>
      </c>
      <c r="L90" s="276">
        <v>3</v>
      </c>
      <c r="M90" s="276">
        <v>8</v>
      </c>
      <c r="N90" s="276">
        <v>6</v>
      </c>
      <c r="O90" s="550">
        <f t="shared" si="7"/>
        <v>52</v>
      </c>
      <c r="P90" s="162">
        <f t="shared" si="4"/>
        <v>51</v>
      </c>
      <c r="Q90" s="262"/>
      <c r="R90" s="70"/>
      <c r="S90" s="70"/>
      <c r="T90" s="70"/>
      <c r="U90" s="70"/>
      <c r="V90" s="71"/>
    </row>
    <row r="91" spans="1:22" ht="15" x14ac:dyDescent="0.25">
      <c r="A91" s="270" t="s">
        <v>47</v>
      </c>
      <c r="B91" s="216">
        <v>41806</v>
      </c>
      <c r="C91" s="550">
        <v>8</v>
      </c>
      <c r="D91" s="550" t="str">
        <f t="shared" si="5"/>
        <v>Trachsel, Jeff8</v>
      </c>
      <c r="E91" s="550">
        <v>1</v>
      </c>
      <c r="F91" s="276">
        <v>5</v>
      </c>
      <c r="G91" s="276">
        <v>3</v>
      </c>
      <c r="H91" s="276">
        <v>5</v>
      </c>
      <c r="I91" s="276">
        <v>4</v>
      </c>
      <c r="J91" s="276">
        <v>4</v>
      </c>
      <c r="K91" s="276">
        <v>4</v>
      </c>
      <c r="L91" s="276">
        <v>3</v>
      </c>
      <c r="M91" s="276">
        <v>5</v>
      </c>
      <c r="N91" s="276">
        <v>7</v>
      </c>
      <c r="O91" s="550">
        <f t="shared" si="7"/>
        <v>40</v>
      </c>
      <c r="P91" s="162">
        <f t="shared" si="4"/>
        <v>40</v>
      </c>
      <c r="Q91" s="262"/>
      <c r="R91" s="70"/>
      <c r="S91" s="70"/>
      <c r="T91" s="70"/>
      <c r="U91" s="70"/>
      <c r="V91" s="71"/>
    </row>
    <row r="92" spans="1:22" ht="15" x14ac:dyDescent="0.25">
      <c r="A92" s="270" t="s">
        <v>30</v>
      </c>
      <c r="B92" s="216">
        <v>41806</v>
      </c>
      <c r="C92" s="550">
        <v>8</v>
      </c>
      <c r="D92" s="550" t="str">
        <f t="shared" si="5"/>
        <v>Cashman, Cal8</v>
      </c>
      <c r="E92" s="550">
        <v>1</v>
      </c>
      <c r="F92" s="276">
        <v>6</v>
      </c>
      <c r="G92" s="276">
        <v>5</v>
      </c>
      <c r="H92" s="276">
        <v>5</v>
      </c>
      <c r="I92" s="276">
        <v>6</v>
      </c>
      <c r="J92" s="276">
        <v>6</v>
      </c>
      <c r="K92" s="276">
        <v>5</v>
      </c>
      <c r="L92" s="276">
        <v>4</v>
      </c>
      <c r="M92" s="276">
        <v>5</v>
      </c>
      <c r="N92" s="276">
        <v>8</v>
      </c>
      <c r="O92" s="550">
        <f t="shared" si="7"/>
        <v>50</v>
      </c>
      <c r="P92" s="162">
        <f t="shared" si="4"/>
        <v>50</v>
      </c>
      <c r="Q92" s="262"/>
      <c r="R92" s="70"/>
      <c r="S92" s="70"/>
      <c r="T92" s="70"/>
      <c r="U92" s="70"/>
      <c r="V92" s="71"/>
    </row>
    <row r="93" spans="1:22" ht="15" x14ac:dyDescent="0.25">
      <c r="A93" s="270" t="s">
        <v>129</v>
      </c>
      <c r="B93" s="216">
        <v>41806</v>
      </c>
      <c r="C93" s="550">
        <v>8</v>
      </c>
      <c r="D93" s="550" t="str">
        <f t="shared" si="5"/>
        <v>Horst, Dale8</v>
      </c>
      <c r="E93" s="550">
        <v>2</v>
      </c>
      <c r="F93" s="276">
        <v>5</v>
      </c>
      <c r="G93" s="276">
        <v>6</v>
      </c>
      <c r="H93" s="276">
        <v>5</v>
      </c>
      <c r="I93" s="276">
        <v>6</v>
      </c>
      <c r="J93" s="276">
        <v>6</v>
      </c>
      <c r="K93" s="276">
        <v>5</v>
      </c>
      <c r="L93" s="276">
        <v>4</v>
      </c>
      <c r="M93" s="276">
        <v>5</v>
      </c>
      <c r="N93" s="276">
        <v>5</v>
      </c>
      <c r="O93" s="550">
        <f t="shared" si="7"/>
        <v>47</v>
      </c>
      <c r="P93" s="162">
        <f t="shared" si="4"/>
        <v>47</v>
      </c>
      <c r="Q93" s="262"/>
      <c r="R93" s="70"/>
      <c r="S93" s="70"/>
      <c r="T93" s="70"/>
      <c r="U93" s="70"/>
      <c r="V93" s="71"/>
    </row>
    <row r="94" spans="1:22" ht="15" x14ac:dyDescent="0.25">
      <c r="A94" s="270" t="s">
        <v>130</v>
      </c>
      <c r="B94" s="216">
        <v>41806</v>
      </c>
      <c r="C94" s="550">
        <v>8</v>
      </c>
      <c r="D94" s="550" t="str">
        <f t="shared" si="5"/>
        <v>Angelosanto, Nick8</v>
      </c>
      <c r="E94" s="550">
        <v>2</v>
      </c>
      <c r="F94" s="276">
        <v>5</v>
      </c>
      <c r="G94" s="276">
        <v>5</v>
      </c>
      <c r="H94" s="276">
        <v>4</v>
      </c>
      <c r="I94" s="276">
        <v>6</v>
      </c>
      <c r="J94" s="276">
        <v>3</v>
      </c>
      <c r="K94" s="276">
        <v>4</v>
      </c>
      <c r="L94" s="276">
        <v>4</v>
      </c>
      <c r="M94" s="276">
        <v>6</v>
      </c>
      <c r="N94" s="276">
        <v>6</v>
      </c>
      <c r="O94" s="550">
        <f t="shared" si="7"/>
        <v>43</v>
      </c>
      <c r="P94" s="162">
        <f t="shared" si="4"/>
        <v>43</v>
      </c>
      <c r="Q94" s="262"/>
      <c r="R94" s="70"/>
      <c r="S94" s="70"/>
      <c r="T94" s="70"/>
      <c r="U94" s="70"/>
      <c r="V94" s="71"/>
    </row>
    <row r="95" spans="1:22" ht="15" x14ac:dyDescent="0.25">
      <c r="A95" s="270" t="s">
        <v>49</v>
      </c>
      <c r="B95" s="216">
        <v>41806</v>
      </c>
      <c r="C95" s="550">
        <v>8</v>
      </c>
      <c r="D95" s="550" t="str">
        <f t="shared" si="5"/>
        <v>Mackson, John8</v>
      </c>
      <c r="E95" s="550">
        <v>2</v>
      </c>
      <c r="F95" s="276">
        <v>6</v>
      </c>
      <c r="G95" s="276">
        <v>5</v>
      </c>
      <c r="H95" s="276">
        <v>6</v>
      </c>
      <c r="I95" s="276">
        <v>5</v>
      </c>
      <c r="J95" s="276">
        <v>3</v>
      </c>
      <c r="K95" s="276">
        <v>6</v>
      </c>
      <c r="L95" s="276">
        <v>6</v>
      </c>
      <c r="M95" s="276">
        <v>8</v>
      </c>
      <c r="N95" s="276">
        <v>6</v>
      </c>
      <c r="O95" s="550">
        <f t="shared" si="7"/>
        <v>51</v>
      </c>
      <c r="P95" s="162">
        <f t="shared" si="4"/>
        <v>51</v>
      </c>
      <c r="Q95" s="262"/>
      <c r="R95" s="70"/>
      <c r="S95" s="70"/>
      <c r="T95" s="70"/>
      <c r="U95" s="70"/>
      <c r="V95" s="71"/>
    </row>
    <row r="96" spans="1:22" ht="15" x14ac:dyDescent="0.25">
      <c r="A96" s="270" t="s">
        <v>29</v>
      </c>
      <c r="B96" s="216">
        <v>41806</v>
      </c>
      <c r="C96" s="550">
        <v>8</v>
      </c>
      <c r="D96" s="550" t="str">
        <f t="shared" si="5"/>
        <v>Burke, David8</v>
      </c>
      <c r="E96" s="550">
        <v>2</v>
      </c>
      <c r="F96" s="276">
        <v>4</v>
      </c>
      <c r="G96" s="276">
        <v>6</v>
      </c>
      <c r="H96" s="276">
        <v>3</v>
      </c>
      <c r="I96" s="276">
        <v>5</v>
      </c>
      <c r="J96" s="276">
        <v>5</v>
      </c>
      <c r="K96" s="276">
        <v>7</v>
      </c>
      <c r="L96" s="276">
        <v>4</v>
      </c>
      <c r="M96" s="276">
        <v>4</v>
      </c>
      <c r="N96" s="276">
        <v>5</v>
      </c>
      <c r="O96" s="550">
        <f t="shared" si="7"/>
        <v>43</v>
      </c>
      <c r="P96" s="162">
        <f t="shared" si="4"/>
        <v>43</v>
      </c>
      <c r="Q96" s="262"/>
      <c r="R96" s="70"/>
      <c r="S96" s="70"/>
      <c r="T96" s="70"/>
      <c r="U96" s="70"/>
      <c r="V96" s="71"/>
    </row>
    <row r="97" spans="1:22" ht="15" x14ac:dyDescent="0.25">
      <c r="A97" s="270" t="s">
        <v>40</v>
      </c>
      <c r="B97" s="216">
        <v>41806</v>
      </c>
      <c r="C97" s="550">
        <v>8</v>
      </c>
      <c r="D97" s="550" t="str">
        <f t="shared" si="5"/>
        <v>Trachsel, Mike8</v>
      </c>
      <c r="E97" s="550">
        <v>3</v>
      </c>
      <c r="F97" s="276">
        <v>4</v>
      </c>
      <c r="G97" s="276">
        <v>4</v>
      </c>
      <c r="H97" s="276">
        <v>3</v>
      </c>
      <c r="I97" s="276">
        <v>6</v>
      </c>
      <c r="J97" s="276">
        <v>4</v>
      </c>
      <c r="K97" s="276">
        <v>4</v>
      </c>
      <c r="L97" s="276">
        <v>5</v>
      </c>
      <c r="M97" s="276">
        <v>5</v>
      </c>
      <c r="N97" s="276">
        <v>4</v>
      </c>
      <c r="O97" s="550">
        <f t="shared" si="7"/>
        <v>39</v>
      </c>
      <c r="P97" s="162">
        <f t="shared" si="4"/>
        <v>39</v>
      </c>
      <c r="Q97" s="262"/>
      <c r="R97" s="70"/>
      <c r="S97" s="70"/>
      <c r="T97" s="70"/>
      <c r="U97" s="70"/>
      <c r="V97" s="71"/>
    </row>
    <row r="98" spans="1:22" ht="15" x14ac:dyDescent="0.25">
      <c r="A98" s="270" t="s">
        <v>43</v>
      </c>
      <c r="B98" s="216">
        <v>41806</v>
      </c>
      <c r="C98" s="550">
        <v>8</v>
      </c>
      <c r="D98" s="550" t="str">
        <f t="shared" si="5"/>
        <v>VanHollebeke, Matt8</v>
      </c>
      <c r="E98" s="550">
        <v>3</v>
      </c>
      <c r="F98" s="276">
        <v>5</v>
      </c>
      <c r="G98" s="276">
        <v>4</v>
      </c>
      <c r="H98" s="276">
        <v>3</v>
      </c>
      <c r="I98" s="276">
        <v>5</v>
      </c>
      <c r="J98" s="276">
        <v>4</v>
      </c>
      <c r="K98" s="276">
        <v>7</v>
      </c>
      <c r="L98" s="276">
        <v>4</v>
      </c>
      <c r="M98" s="276">
        <v>10</v>
      </c>
      <c r="N98" s="276">
        <v>6</v>
      </c>
      <c r="O98" s="550">
        <f t="shared" si="7"/>
        <v>48</v>
      </c>
      <c r="P98" s="162">
        <f t="shared" si="4"/>
        <v>46</v>
      </c>
      <c r="Q98" s="262"/>
      <c r="R98" s="70"/>
      <c r="S98" s="70"/>
      <c r="T98" s="70"/>
      <c r="U98" s="70"/>
      <c r="V98" s="71"/>
    </row>
    <row r="99" spans="1:22" ht="15" x14ac:dyDescent="0.25">
      <c r="A99" s="270" t="s">
        <v>41</v>
      </c>
      <c r="B99" s="216">
        <v>41806</v>
      </c>
      <c r="C99" s="550">
        <v>8</v>
      </c>
      <c r="D99" s="550" t="str">
        <f t="shared" si="5"/>
        <v>Trachsel, Steve8</v>
      </c>
      <c r="E99" s="550">
        <v>3</v>
      </c>
      <c r="F99" s="276">
        <v>5</v>
      </c>
      <c r="G99" s="276">
        <v>5</v>
      </c>
      <c r="H99" s="276">
        <v>5</v>
      </c>
      <c r="I99" s="276">
        <v>5</v>
      </c>
      <c r="J99" s="276">
        <v>5</v>
      </c>
      <c r="K99" s="276">
        <v>6</v>
      </c>
      <c r="L99" s="276">
        <v>5</v>
      </c>
      <c r="M99" s="276">
        <v>10</v>
      </c>
      <c r="N99" s="276">
        <v>6</v>
      </c>
      <c r="O99" s="550">
        <f t="shared" si="7"/>
        <v>52</v>
      </c>
      <c r="P99" s="162">
        <f t="shared" si="4"/>
        <v>50</v>
      </c>
      <c r="Q99" s="262"/>
      <c r="R99" s="70"/>
      <c r="S99" s="70"/>
      <c r="T99" s="70"/>
      <c r="U99" s="70"/>
      <c r="V99" s="71"/>
    </row>
    <row r="100" spans="1:22" ht="15" x14ac:dyDescent="0.25">
      <c r="A100" s="270" t="s">
        <v>39</v>
      </c>
      <c r="B100" s="216">
        <v>41806</v>
      </c>
      <c r="C100" s="550">
        <v>8</v>
      </c>
      <c r="D100" s="550" t="str">
        <f t="shared" si="5"/>
        <v>Trachsel, Jay8</v>
      </c>
      <c r="E100" s="550">
        <v>3</v>
      </c>
      <c r="F100" s="276">
        <v>7</v>
      </c>
      <c r="G100" s="276">
        <v>5</v>
      </c>
      <c r="H100" s="276">
        <v>5</v>
      </c>
      <c r="I100" s="276">
        <v>5</v>
      </c>
      <c r="J100" s="276">
        <v>4</v>
      </c>
      <c r="K100" s="276">
        <v>4</v>
      </c>
      <c r="L100" s="276">
        <v>3</v>
      </c>
      <c r="M100" s="276">
        <v>4</v>
      </c>
      <c r="N100" s="276">
        <v>5</v>
      </c>
      <c r="O100" s="550">
        <f t="shared" si="7"/>
        <v>42</v>
      </c>
      <c r="P100" s="162">
        <f t="shared" si="4"/>
        <v>42</v>
      </c>
      <c r="Q100" s="262"/>
      <c r="R100" s="70"/>
      <c r="S100" s="70"/>
      <c r="T100" s="70"/>
      <c r="U100" s="70"/>
      <c r="V100" s="71"/>
    </row>
    <row r="101" spans="1:22" ht="15" x14ac:dyDescent="0.25">
      <c r="A101" s="270" t="s">
        <v>37</v>
      </c>
      <c r="B101" s="216">
        <v>41806</v>
      </c>
      <c r="C101" s="550">
        <v>8</v>
      </c>
      <c r="D101" s="550" t="str">
        <f t="shared" si="5"/>
        <v>Trachsel, Bill8</v>
      </c>
      <c r="E101" s="550">
        <v>3</v>
      </c>
      <c r="F101" s="276">
        <v>6</v>
      </c>
      <c r="G101" s="276">
        <v>4</v>
      </c>
      <c r="H101" s="276">
        <v>3</v>
      </c>
      <c r="I101" s="276">
        <v>8</v>
      </c>
      <c r="J101" s="276">
        <v>4</v>
      </c>
      <c r="K101" s="276">
        <v>4</v>
      </c>
      <c r="L101" s="276">
        <v>5</v>
      </c>
      <c r="M101" s="276">
        <v>4</v>
      </c>
      <c r="N101" s="276">
        <v>5</v>
      </c>
      <c r="O101" s="550">
        <f t="shared" si="7"/>
        <v>43</v>
      </c>
      <c r="P101" s="162">
        <f t="shared" si="4"/>
        <v>43</v>
      </c>
      <c r="Q101" s="262"/>
      <c r="R101" s="70"/>
      <c r="S101" s="70"/>
      <c r="T101" s="70"/>
      <c r="U101" s="70"/>
      <c r="V101" s="71"/>
    </row>
    <row r="102" spans="1:22" ht="15" x14ac:dyDescent="0.25">
      <c r="A102" s="270" t="s">
        <v>35</v>
      </c>
      <c r="B102" s="216">
        <v>41813</v>
      </c>
      <c r="C102" s="550">
        <v>9</v>
      </c>
      <c r="D102" s="550" t="str">
        <f t="shared" si="5"/>
        <v>Schaefer, Jack9</v>
      </c>
      <c r="E102" s="550">
        <v>1</v>
      </c>
      <c r="F102" s="276">
        <v>5</v>
      </c>
      <c r="G102" s="276">
        <v>6</v>
      </c>
      <c r="H102" s="276">
        <v>4</v>
      </c>
      <c r="I102" s="276">
        <v>6</v>
      </c>
      <c r="J102" s="276">
        <v>6</v>
      </c>
      <c r="K102" s="276">
        <v>5</v>
      </c>
      <c r="L102" s="276">
        <v>5</v>
      </c>
      <c r="M102" s="276">
        <v>9</v>
      </c>
      <c r="N102" s="276">
        <v>7</v>
      </c>
      <c r="O102" s="550">
        <f t="shared" si="7"/>
        <v>53</v>
      </c>
      <c r="P102" s="162">
        <f t="shared" si="4"/>
        <v>52</v>
      </c>
      <c r="Q102" s="262"/>
      <c r="R102" s="70"/>
      <c r="S102" s="70"/>
      <c r="T102" s="70"/>
      <c r="U102" s="70"/>
      <c r="V102" s="71"/>
    </row>
    <row r="103" spans="1:22" ht="15" x14ac:dyDescent="0.25">
      <c r="A103" s="270" t="s">
        <v>47</v>
      </c>
      <c r="B103" s="216">
        <v>41813</v>
      </c>
      <c r="C103" s="550">
        <v>9</v>
      </c>
      <c r="D103" s="550" t="str">
        <f t="shared" si="5"/>
        <v>Trachsel, Jeff9</v>
      </c>
      <c r="E103" s="550">
        <v>1</v>
      </c>
      <c r="F103" s="276">
        <v>6</v>
      </c>
      <c r="G103" s="276">
        <v>4</v>
      </c>
      <c r="H103" s="276">
        <v>4</v>
      </c>
      <c r="I103" s="276">
        <v>5</v>
      </c>
      <c r="J103" s="276">
        <v>4</v>
      </c>
      <c r="K103" s="276">
        <v>4</v>
      </c>
      <c r="L103" s="276">
        <v>3</v>
      </c>
      <c r="M103" s="276">
        <v>7</v>
      </c>
      <c r="N103" s="276">
        <v>5</v>
      </c>
      <c r="O103" s="550">
        <f t="shared" si="7"/>
        <v>42</v>
      </c>
      <c r="P103" s="162">
        <f t="shared" si="4"/>
        <v>42</v>
      </c>
      <c r="Q103" s="262"/>
      <c r="R103" s="70"/>
      <c r="S103" s="70"/>
      <c r="T103" s="70"/>
      <c r="U103" s="70"/>
      <c r="V103" s="71"/>
    </row>
    <row r="104" spans="1:22" ht="15" x14ac:dyDescent="0.25">
      <c r="A104" s="270" t="s">
        <v>130</v>
      </c>
      <c r="B104" s="216">
        <v>41813</v>
      </c>
      <c r="C104" s="550">
        <v>9</v>
      </c>
      <c r="D104" s="550" t="str">
        <f t="shared" si="5"/>
        <v>Angelosanto, Nick9</v>
      </c>
      <c r="E104" s="550">
        <v>1</v>
      </c>
      <c r="F104" s="276">
        <v>7</v>
      </c>
      <c r="G104" s="276">
        <v>4</v>
      </c>
      <c r="H104" s="276">
        <v>3</v>
      </c>
      <c r="I104" s="276">
        <v>6</v>
      </c>
      <c r="J104" s="276">
        <v>5</v>
      </c>
      <c r="K104" s="276">
        <v>4</v>
      </c>
      <c r="L104" s="276">
        <v>4</v>
      </c>
      <c r="M104" s="276">
        <v>4</v>
      </c>
      <c r="N104" s="276">
        <v>6</v>
      </c>
      <c r="O104" s="550">
        <f t="shared" si="7"/>
        <v>43</v>
      </c>
      <c r="P104" s="162">
        <f t="shared" si="4"/>
        <v>43</v>
      </c>
      <c r="Q104" s="262"/>
      <c r="R104" s="70"/>
      <c r="S104" s="70"/>
      <c r="T104" s="70"/>
      <c r="U104" s="70"/>
      <c r="V104" s="71"/>
    </row>
    <row r="105" spans="1:22" ht="15" x14ac:dyDescent="0.25">
      <c r="A105" s="270" t="s">
        <v>32</v>
      </c>
      <c r="B105" s="216">
        <v>41813</v>
      </c>
      <c r="C105" s="550">
        <v>9</v>
      </c>
      <c r="D105" s="550" t="str">
        <f t="shared" si="5"/>
        <v>Connolly, Terry9</v>
      </c>
      <c r="E105" s="550">
        <v>1</v>
      </c>
      <c r="F105" s="276">
        <v>6</v>
      </c>
      <c r="G105" s="276">
        <v>4</v>
      </c>
      <c r="H105" s="276">
        <v>4</v>
      </c>
      <c r="I105" s="276">
        <v>5</v>
      </c>
      <c r="J105" s="276">
        <v>5</v>
      </c>
      <c r="K105" s="276">
        <v>6</v>
      </c>
      <c r="L105" s="276">
        <v>2</v>
      </c>
      <c r="M105" s="276">
        <v>5</v>
      </c>
      <c r="N105" s="276">
        <v>5</v>
      </c>
      <c r="O105" s="550">
        <f t="shared" si="7"/>
        <v>42</v>
      </c>
      <c r="P105" s="162">
        <f t="shared" si="4"/>
        <v>42</v>
      </c>
      <c r="Q105" s="262"/>
      <c r="R105" s="70"/>
      <c r="S105" s="70"/>
      <c r="T105" s="70"/>
      <c r="U105" s="70"/>
      <c r="V105" s="71"/>
    </row>
    <row r="106" spans="1:22" ht="15" x14ac:dyDescent="0.25">
      <c r="A106" s="270" t="s">
        <v>49</v>
      </c>
      <c r="B106" s="216">
        <v>41813</v>
      </c>
      <c r="C106" s="550">
        <v>9</v>
      </c>
      <c r="D106" s="550" t="str">
        <f t="shared" si="5"/>
        <v>Mackson, John9</v>
      </c>
      <c r="E106" s="550">
        <v>2</v>
      </c>
      <c r="F106" s="276">
        <v>4</v>
      </c>
      <c r="G106" s="276">
        <v>5</v>
      </c>
      <c r="H106" s="276">
        <v>5</v>
      </c>
      <c r="I106" s="276">
        <v>5</v>
      </c>
      <c r="J106" s="276">
        <v>7</v>
      </c>
      <c r="K106" s="276">
        <v>4</v>
      </c>
      <c r="L106" s="276">
        <v>5</v>
      </c>
      <c r="M106" s="276">
        <v>8</v>
      </c>
      <c r="N106" s="276">
        <v>7</v>
      </c>
      <c r="O106" s="550">
        <f t="shared" si="7"/>
        <v>50</v>
      </c>
      <c r="P106" s="162">
        <f t="shared" si="4"/>
        <v>50</v>
      </c>
      <c r="Q106" s="262"/>
      <c r="R106" s="70"/>
      <c r="S106" s="70"/>
      <c r="T106" s="70"/>
      <c r="U106" s="70"/>
      <c r="V106" s="71"/>
    </row>
    <row r="107" spans="1:22" ht="15" x14ac:dyDescent="0.25">
      <c r="A107" s="270" t="s">
        <v>29</v>
      </c>
      <c r="B107" s="216">
        <v>41813</v>
      </c>
      <c r="C107" s="550">
        <v>9</v>
      </c>
      <c r="D107" s="550" t="str">
        <f t="shared" si="5"/>
        <v>Burke, David9</v>
      </c>
      <c r="E107" s="550">
        <v>2</v>
      </c>
      <c r="F107" s="276">
        <v>5</v>
      </c>
      <c r="G107" s="276">
        <v>3</v>
      </c>
      <c r="H107" s="276">
        <v>5</v>
      </c>
      <c r="I107" s="276">
        <v>6</v>
      </c>
      <c r="J107" s="276">
        <v>4</v>
      </c>
      <c r="K107" s="276">
        <v>4</v>
      </c>
      <c r="L107" s="276">
        <v>4</v>
      </c>
      <c r="M107" s="276">
        <v>5</v>
      </c>
      <c r="N107" s="276">
        <v>6</v>
      </c>
      <c r="O107" s="550">
        <f t="shared" si="7"/>
        <v>42</v>
      </c>
      <c r="P107" s="162">
        <f t="shared" si="4"/>
        <v>42</v>
      </c>
      <c r="Q107" s="262"/>
      <c r="R107" s="70"/>
      <c r="S107" s="70"/>
      <c r="T107" s="70"/>
      <c r="U107" s="70"/>
      <c r="V107" s="71"/>
    </row>
    <row r="108" spans="1:22" ht="15" x14ac:dyDescent="0.25">
      <c r="A108" s="270" t="s">
        <v>34</v>
      </c>
      <c r="B108" s="216">
        <v>41813</v>
      </c>
      <c r="C108" s="550">
        <v>9</v>
      </c>
      <c r="D108" s="550" t="str">
        <f t="shared" si="5"/>
        <v>Lewandowski, Mike9</v>
      </c>
      <c r="E108" s="550">
        <v>2</v>
      </c>
      <c r="F108" s="276">
        <v>10</v>
      </c>
      <c r="G108" s="276">
        <v>7</v>
      </c>
      <c r="H108" s="276">
        <v>5</v>
      </c>
      <c r="I108" s="276">
        <v>11</v>
      </c>
      <c r="J108" s="276">
        <v>6</v>
      </c>
      <c r="K108" s="276">
        <v>5</v>
      </c>
      <c r="L108" s="276">
        <v>6</v>
      </c>
      <c r="M108" s="276">
        <v>5</v>
      </c>
      <c r="N108" s="276">
        <v>7</v>
      </c>
      <c r="O108" s="550">
        <f t="shared" si="7"/>
        <v>62</v>
      </c>
      <c r="P108" s="162">
        <f t="shared" si="4"/>
        <v>57</v>
      </c>
      <c r="Q108" s="262"/>
      <c r="R108" s="70"/>
      <c r="S108" s="70"/>
      <c r="T108" s="70"/>
      <c r="U108" s="70"/>
      <c r="V108" s="71"/>
    </row>
    <row r="109" spans="1:22" ht="15" x14ac:dyDescent="0.25">
      <c r="A109" s="342" t="s">
        <v>131</v>
      </c>
      <c r="B109" s="216">
        <v>41813</v>
      </c>
      <c r="C109" s="550">
        <v>9</v>
      </c>
      <c r="D109" s="12" t="str">
        <f t="shared" si="5"/>
        <v>O'Hare, Nathan9</v>
      </c>
      <c r="E109" s="12">
        <v>2</v>
      </c>
      <c r="F109" s="275">
        <v>5</v>
      </c>
      <c r="G109" s="275">
        <v>4</v>
      </c>
      <c r="H109" s="275">
        <v>4</v>
      </c>
      <c r="I109" s="275">
        <v>6</v>
      </c>
      <c r="J109" s="275">
        <v>5</v>
      </c>
      <c r="K109" s="275">
        <v>3</v>
      </c>
      <c r="L109" s="275">
        <v>5</v>
      </c>
      <c r="M109" s="275">
        <v>5</v>
      </c>
      <c r="N109" s="275">
        <v>7</v>
      </c>
      <c r="O109" s="12">
        <f t="shared" si="7"/>
        <v>44</v>
      </c>
      <c r="P109" s="163">
        <f t="shared" si="4"/>
        <v>44</v>
      </c>
      <c r="Q109" s="343"/>
      <c r="R109" s="158"/>
      <c r="S109" s="158"/>
      <c r="T109" s="158"/>
      <c r="U109" s="158"/>
      <c r="V109" s="159"/>
    </row>
    <row r="110" spans="1:22" ht="15" x14ac:dyDescent="0.25">
      <c r="A110" s="270" t="s">
        <v>129</v>
      </c>
      <c r="B110" s="216">
        <v>41813</v>
      </c>
      <c r="C110" s="550">
        <v>9</v>
      </c>
      <c r="D110" s="550" t="str">
        <f t="shared" si="5"/>
        <v>Horst, Dale9</v>
      </c>
      <c r="E110" s="550">
        <v>3</v>
      </c>
      <c r="F110" s="276">
        <v>5</v>
      </c>
      <c r="G110" s="276">
        <v>4</v>
      </c>
      <c r="H110" s="276">
        <v>5</v>
      </c>
      <c r="I110" s="276">
        <v>5</v>
      </c>
      <c r="J110" s="276">
        <v>6</v>
      </c>
      <c r="K110" s="276">
        <v>9</v>
      </c>
      <c r="L110" s="276">
        <v>5</v>
      </c>
      <c r="M110" s="276">
        <v>5</v>
      </c>
      <c r="N110" s="276">
        <v>6</v>
      </c>
      <c r="O110" s="550">
        <f>SUM(F110:N110)</f>
        <v>50</v>
      </c>
      <c r="P110" s="162">
        <f t="shared" si="4"/>
        <v>49</v>
      </c>
      <c r="Q110" s="262"/>
      <c r="R110" s="70"/>
      <c r="S110" s="70"/>
      <c r="T110" s="70"/>
      <c r="U110" s="70"/>
      <c r="V110" s="71"/>
    </row>
    <row r="111" spans="1:22" ht="15" x14ac:dyDescent="0.25">
      <c r="A111" s="270" t="s">
        <v>40</v>
      </c>
      <c r="B111" s="216">
        <v>41813</v>
      </c>
      <c r="C111" s="550">
        <v>9</v>
      </c>
      <c r="D111" s="550" t="str">
        <f t="shared" si="5"/>
        <v>Trachsel, Mike9</v>
      </c>
      <c r="E111" s="550">
        <v>3</v>
      </c>
      <c r="F111" s="276">
        <v>5</v>
      </c>
      <c r="G111" s="276">
        <v>5</v>
      </c>
      <c r="H111" s="276">
        <v>4</v>
      </c>
      <c r="I111" s="276">
        <v>7</v>
      </c>
      <c r="J111" s="276">
        <v>4</v>
      </c>
      <c r="K111" s="276">
        <v>4</v>
      </c>
      <c r="L111" s="276">
        <v>3</v>
      </c>
      <c r="M111" s="276">
        <v>6</v>
      </c>
      <c r="N111" s="276">
        <v>6</v>
      </c>
      <c r="O111" s="550">
        <f t="shared" ref="O111:O174" si="8">SUM(F111:N111)</f>
        <v>44</v>
      </c>
      <c r="P111" s="162">
        <f t="shared" si="4"/>
        <v>44</v>
      </c>
      <c r="Q111" s="262"/>
      <c r="R111" s="70"/>
      <c r="S111" s="70"/>
      <c r="T111" s="70"/>
      <c r="U111" s="70"/>
      <c r="V111" s="71"/>
    </row>
    <row r="112" spans="1:22" ht="15" x14ac:dyDescent="0.25">
      <c r="A112" s="270" t="s">
        <v>43</v>
      </c>
      <c r="B112" s="216">
        <v>41813</v>
      </c>
      <c r="C112" s="550">
        <v>9</v>
      </c>
      <c r="D112" s="550" t="str">
        <f t="shared" si="5"/>
        <v>VanHollebeke, Matt9</v>
      </c>
      <c r="E112" s="550">
        <v>3</v>
      </c>
      <c r="F112" s="276">
        <v>4</v>
      </c>
      <c r="G112" s="276">
        <v>5</v>
      </c>
      <c r="H112" s="276">
        <v>4</v>
      </c>
      <c r="I112" s="276">
        <v>6</v>
      </c>
      <c r="J112" s="276">
        <v>4</v>
      </c>
      <c r="K112" s="276">
        <v>6</v>
      </c>
      <c r="L112" s="276">
        <v>3</v>
      </c>
      <c r="M112" s="276">
        <v>7</v>
      </c>
      <c r="N112" s="276">
        <v>5</v>
      </c>
      <c r="O112" s="550">
        <f t="shared" si="8"/>
        <v>44</v>
      </c>
      <c r="P112" s="162">
        <f t="shared" si="4"/>
        <v>44</v>
      </c>
      <c r="Q112" s="262"/>
      <c r="R112" s="70"/>
      <c r="S112" s="70"/>
      <c r="T112" s="70"/>
      <c r="U112" s="70"/>
      <c r="V112" s="71"/>
    </row>
    <row r="113" spans="1:22" ht="15" x14ac:dyDescent="0.25">
      <c r="A113" s="270" t="s">
        <v>41</v>
      </c>
      <c r="B113" s="216">
        <v>41813</v>
      </c>
      <c r="C113" s="550">
        <v>9</v>
      </c>
      <c r="D113" s="550" t="str">
        <f t="shared" si="5"/>
        <v>Trachsel, Steve9</v>
      </c>
      <c r="E113" s="550">
        <v>4</v>
      </c>
      <c r="F113" s="276">
        <v>6</v>
      </c>
      <c r="G113" s="276">
        <v>5</v>
      </c>
      <c r="H113" s="276">
        <v>3</v>
      </c>
      <c r="I113" s="276">
        <v>8</v>
      </c>
      <c r="J113" s="276">
        <v>7</v>
      </c>
      <c r="K113" s="276">
        <v>8</v>
      </c>
      <c r="L113" s="276">
        <v>5</v>
      </c>
      <c r="M113" s="276">
        <v>6</v>
      </c>
      <c r="N113" s="276">
        <v>6</v>
      </c>
      <c r="O113" s="550">
        <f t="shared" si="8"/>
        <v>54</v>
      </c>
      <c r="P113" s="162">
        <f t="shared" si="4"/>
        <v>54</v>
      </c>
      <c r="Q113" s="262"/>
      <c r="R113" s="70"/>
      <c r="S113" s="70"/>
      <c r="T113" s="70"/>
      <c r="U113" s="70"/>
      <c r="V113" s="71"/>
    </row>
    <row r="114" spans="1:22" ht="15" x14ac:dyDescent="0.25">
      <c r="A114" s="270" t="s">
        <v>37</v>
      </c>
      <c r="B114" s="216">
        <v>41813</v>
      </c>
      <c r="C114" s="550">
        <v>9</v>
      </c>
      <c r="D114" s="550" t="str">
        <f t="shared" si="5"/>
        <v>Trachsel, Bill9</v>
      </c>
      <c r="E114" s="550">
        <v>4</v>
      </c>
      <c r="F114" s="276">
        <v>6</v>
      </c>
      <c r="G114" s="276">
        <v>4</v>
      </c>
      <c r="H114" s="276">
        <v>6</v>
      </c>
      <c r="I114" s="276">
        <v>5</v>
      </c>
      <c r="J114" s="276">
        <v>4</v>
      </c>
      <c r="K114" s="276">
        <v>7</v>
      </c>
      <c r="L114" s="276">
        <v>3</v>
      </c>
      <c r="M114" s="276">
        <v>8</v>
      </c>
      <c r="N114" s="276">
        <v>6</v>
      </c>
      <c r="O114" s="550">
        <f t="shared" si="8"/>
        <v>49</v>
      </c>
      <c r="P114" s="162">
        <f t="shared" si="4"/>
        <v>49</v>
      </c>
      <c r="Q114" s="262"/>
      <c r="R114" s="70"/>
      <c r="S114" s="70"/>
      <c r="T114" s="70"/>
      <c r="U114" s="70"/>
      <c r="V114" s="71"/>
    </row>
    <row r="115" spans="1:22" ht="15" x14ac:dyDescent="0.25">
      <c r="A115" s="270" t="s">
        <v>39</v>
      </c>
      <c r="B115" s="216">
        <v>41813</v>
      </c>
      <c r="C115" s="550">
        <v>9</v>
      </c>
      <c r="D115" s="550" t="str">
        <f t="shared" si="5"/>
        <v>Trachsel, Jay9</v>
      </c>
      <c r="E115" s="550">
        <v>4</v>
      </c>
      <c r="F115" s="276">
        <v>4</v>
      </c>
      <c r="G115" s="276">
        <v>4</v>
      </c>
      <c r="H115" s="276">
        <v>7</v>
      </c>
      <c r="I115" s="276">
        <v>5</v>
      </c>
      <c r="J115" s="276">
        <v>5</v>
      </c>
      <c r="K115" s="276">
        <v>4</v>
      </c>
      <c r="L115" s="276">
        <v>4</v>
      </c>
      <c r="M115" s="276">
        <v>5</v>
      </c>
      <c r="N115" s="276">
        <v>7</v>
      </c>
      <c r="O115" s="550">
        <f t="shared" si="8"/>
        <v>45</v>
      </c>
      <c r="P115" s="162">
        <f t="shared" si="4"/>
        <v>44</v>
      </c>
      <c r="Q115" s="262"/>
      <c r="R115" s="70"/>
      <c r="S115" s="70"/>
      <c r="T115" s="70"/>
      <c r="U115" s="70"/>
      <c r="V115" s="71"/>
    </row>
    <row r="116" spans="1:22" ht="15" x14ac:dyDescent="0.25">
      <c r="A116" s="270" t="s">
        <v>28</v>
      </c>
      <c r="B116" s="216">
        <v>41820</v>
      </c>
      <c r="C116" s="550">
        <v>10</v>
      </c>
      <c r="D116" s="550" t="str">
        <f t="shared" si="5"/>
        <v>Bliudzius, Romas10</v>
      </c>
      <c r="E116" s="550">
        <v>1</v>
      </c>
      <c r="F116" s="276">
        <v>7</v>
      </c>
      <c r="G116" s="276">
        <v>10</v>
      </c>
      <c r="H116" s="276">
        <v>6</v>
      </c>
      <c r="I116" s="276">
        <v>7</v>
      </c>
      <c r="J116" s="276">
        <v>6</v>
      </c>
      <c r="K116" s="276">
        <v>6</v>
      </c>
      <c r="L116" s="276">
        <v>5</v>
      </c>
      <c r="M116" s="276">
        <v>6</v>
      </c>
      <c r="N116" s="276">
        <v>7</v>
      </c>
      <c r="O116" s="550">
        <f t="shared" si="8"/>
        <v>60</v>
      </c>
      <c r="P116" s="162">
        <f t="shared" si="4"/>
        <v>58</v>
      </c>
      <c r="Q116" s="262"/>
      <c r="R116" s="70"/>
      <c r="S116" s="70"/>
      <c r="T116" s="70"/>
      <c r="U116" s="70"/>
      <c r="V116" s="71"/>
    </row>
    <row r="117" spans="1:22" ht="15" x14ac:dyDescent="0.25">
      <c r="A117" s="270" t="s">
        <v>38</v>
      </c>
      <c r="B117" s="216">
        <v>41820</v>
      </c>
      <c r="C117" s="550">
        <v>10</v>
      </c>
      <c r="D117" s="550" t="str">
        <f t="shared" si="5"/>
        <v>Trachsel, Brian10</v>
      </c>
      <c r="E117" s="550">
        <v>1</v>
      </c>
      <c r="F117" s="276">
        <v>4</v>
      </c>
      <c r="G117" s="276">
        <v>4</v>
      </c>
      <c r="H117" s="276">
        <v>4</v>
      </c>
      <c r="I117" s="276">
        <v>6</v>
      </c>
      <c r="J117" s="276">
        <v>4</v>
      </c>
      <c r="K117" s="276">
        <v>6</v>
      </c>
      <c r="L117" s="276">
        <v>6</v>
      </c>
      <c r="M117" s="276">
        <v>8</v>
      </c>
      <c r="N117" s="276">
        <v>9</v>
      </c>
      <c r="O117" s="550">
        <f t="shared" si="8"/>
        <v>51</v>
      </c>
      <c r="P117" s="162">
        <f t="shared" si="4"/>
        <v>51</v>
      </c>
      <c r="Q117" s="262"/>
      <c r="R117" s="70"/>
      <c r="S117" s="70"/>
      <c r="T117" s="70"/>
      <c r="U117" s="70"/>
      <c r="V117" s="71"/>
    </row>
    <row r="118" spans="1:22" ht="15" x14ac:dyDescent="0.25">
      <c r="A118" s="270" t="s">
        <v>130</v>
      </c>
      <c r="B118" s="216">
        <v>41820</v>
      </c>
      <c r="C118" s="550">
        <v>10</v>
      </c>
      <c r="D118" s="550" t="str">
        <f t="shared" si="5"/>
        <v>Angelosanto, Nick10</v>
      </c>
      <c r="E118" s="550">
        <v>1</v>
      </c>
      <c r="F118" s="276">
        <v>4</v>
      </c>
      <c r="G118" s="276">
        <v>5</v>
      </c>
      <c r="H118" s="276">
        <v>4</v>
      </c>
      <c r="I118" s="276">
        <v>5</v>
      </c>
      <c r="J118" s="276">
        <v>4</v>
      </c>
      <c r="K118" s="276">
        <v>4</v>
      </c>
      <c r="L118" s="276">
        <v>4</v>
      </c>
      <c r="M118" s="276">
        <v>5</v>
      </c>
      <c r="N118" s="276">
        <v>7</v>
      </c>
      <c r="O118" s="550">
        <f t="shared" si="8"/>
        <v>42</v>
      </c>
      <c r="P118" s="162">
        <f t="shared" si="4"/>
        <v>42</v>
      </c>
      <c r="Q118" s="262"/>
      <c r="R118" s="70"/>
      <c r="S118" s="70"/>
      <c r="T118" s="70"/>
      <c r="U118" s="70"/>
      <c r="V118" s="71"/>
    </row>
    <row r="119" spans="1:22" ht="15" x14ac:dyDescent="0.25">
      <c r="A119" s="270" t="s">
        <v>35</v>
      </c>
      <c r="B119" s="216">
        <v>41820</v>
      </c>
      <c r="C119" s="550">
        <v>10</v>
      </c>
      <c r="D119" s="550" t="str">
        <f t="shared" si="5"/>
        <v>Schaefer, Jack10</v>
      </c>
      <c r="E119" s="550">
        <v>1</v>
      </c>
      <c r="F119" s="276">
        <v>6</v>
      </c>
      <c r="G119" s="276">
        <v>3</v>
      </c>
      <c r="H119" s="276">
        <v>5</v>
      </c>
      <c r="I119" s="276">
        <v>5</v>
      </c>
      <c r="J119" s="276">
        <v>5</v>
      </c>
      <c r="K119" s="276">
        <v>6</v>
      </c>
      <c r="L119" s="276">
        <v>4</v>
      </c>
      <c r="M119" s="276">
        <v>6</v>
      </c>
      <c r="N119" s="276">
        <v>5</v>
      </c>
      <c r="O119" s="550">
        <f t="shared" si="8"/>
        <v>45</v>
      </c>
      <c r="P119" s="162">
        <f t="shared" si="4"/>
        <v>45</v>
      </c>
      <c r="Q119" s="262"/>
      <c r="R119" s="70"/>
      <c r="S119" s="70"/>
      <c r="T119" s="70"/>
      <c r="U119" s="70"/>
      <c r="V119" s="71"/>
    </row>
    <row r="120" spans="1:22" ht="15" x14ac:dyDescent="0.25">
      <c r="A120" s="270" t="s">
        <v>30</v>
      </c>
      <c r="B120" s="216">
        <v>41820</v>
      </c>
      <c r="C120" s="550">
        <v>10</v>
      </c>
      <c r="D120" s="550" t="str">
        <f t="shared" si="5"/>
        <v>Cashman, Cal10</v>
      </c>
      <c r="E120" s="550">
        <v>2</v>
      </c>
      <c r="F120" s="276">
        <v>5</v>
      </c>
      <c r="G120" s="276">
        <v>5</v>
      </c>
      <c r="H120" s="276">
        <v>3</v>
      </c>
      <c r="I120" s="276">
        <v>6</v>
      </c>
      <c r="J120" s="276">
        <v>6</v>
      </c>
      <c r="K120" s="276">
        <v>6</v>
      </c>
      <c r="L120" s="276">
        <v>4</v>
      </c>
      <c r="M120" s="276">
        <v>6</v>
      </c>
      <c r="N120" s="276">
        <v>6</v>
      </c>
      <c r="O120" s="550">
        <f t="shared" si="8"/>
        <v>47</v>
      </c>
      <c r="P120" s="162">
        <f t="shared" si="4"/>
        <v>47</v>
      </c>
      <c r="Q120" s="262"/>
      <c r="R120" s="70"/>
      <c r="S120" s="70"/>
      <c r="T120" s="70"/>
      <c r="U120" s="70"/>
      <c r="V120" s="71"/>
    </row>
    <row r="121" spans="1:22" ht="15" x14ac:dyDescent="0.25">
      <c r="A121" s="270" t="s">
        <v>32</v>
      </c>
      <c r="B121" s="216">
        <v>41820</v>
      </c>
      <c r="C121" s="550">
        <v>10</v>
      </c>
      <c r="D121" s="550" t="str">
        <f t="shared" si="5"/>
        <v>Connolly, Terry10</v>
      </c>
      <c r="E121" s="550">
        <v>2</v>
      </c>
      <c r="F121" s="276">
        <v>5</v>
      </c>
      <c r="G121" s="276">
        <v>5</v>
      </c>
      <c r="H121" s="276">
        <v>5</v>
      </c>
      <c r="I121" s="276">
        <v>5</v>
      </c>
      <c r="J121" s="276">
        <v>5</v>
      </c>
      <c r="K121" s="276">
        <v>4</v>
      </c>
      <c r="L121" s="276">
        <v>4</v>
      </c>
      <c r="M121" s="276">
        <v>5</v>
      </c>
      <c r="N121" s="276">
        <v>9</v>
      </c>
      <c r="O121" s="550">
        <f t="shared" si="8"/>
        <v>47</v>
      </c>
      <c r="P121" s="162">
        <f t="shared" si="4"/>
        <v>47</v>
      </c>
      <c r="Q121" s="262"/>
      <c r="R121" s="70"/>
      <c r="S121" s="70"/>
      <c r="T121" s="70"/>
      <c r="U121" s="70"/>
      <c r="V121" s="71"/>
    </row>
    <row r="122" spans="1:22" ht="15" x14ac:dyDescent="0.25">
      <c r="A122" s="270" t="s">
        <v>48</v>
      </c>
      <c r="B122" s="216">
        <v>41820</v>
      </c>
      <c r="C122" s="550">
        <v>10</v>
      </c>
      <c r="D122" s="550" t="str">
        <f t="shared" si="5"/>
        <v>Gies, Tim10</v>
      </c>
      <c r="E122" s="550">
        <v>2</v>
      </c>
      <c r="F122" s="276">
        <v>6</v>
      </c>
      <c r="G122" s="276">
        <v>3</v>
      </c>
      <c r="H122" s="276">
        <v>4</v>
      </c>
      <c r="I122" s="276">
        <v>6</v>
      </c>
      <c r="J122" s="276">
        <v>3</v>
      </c>
      <c r="K122" s="276">
        <v>5</v>
      </c>
      <c r="L122" s="276">
        <v>4</v>
      </c>
      <c r="M122" s="276">
        <v>5</v>
      </c>
      <c r="N122" s="276">
        <v>6</v>
      </c>
      <c r="O122" s="550">
        <f t="shared" si="8"/>
        <v>42</v>
      </c>
      <c r="P122" s="162">
        <f t="shared" si="4"/>
        <v>42</v>
      </c>
      <c r="Q122" s="262"/>
      <c r="R122" s="70"/>
      <c r="S122" s="70"/>
      <c r="T122" s="70"/>
      <c r="U122" s="70"/>
      <c r="V122" s="71"/>
    </row>
    <row r="123" spans="1:22" ht="15" x14ac:dyDescent="0.25">
      <c r="A123" s="270" t="s">
        <v>47</v>
      </c>
      <c r="B123" s="216">
        <v>41820</v>
      </c>
      <c r="C123" s="550">
        <v>10</v>
      </c>
      <c r="D123" s="550" t="str">
        <f t="shared" si="5"/>
        <v>Trachsel, Jeff10</v>
      </c>
      <c r="E123" s="550">
        <v>2</v>
      </c>
      <c r="F123" s="276">
        <v>8</v>
      </c>
      <c r="G123" s="276">
        <v>3</v>
      </c>
      <c r="H123" s="276">
        <v>4</v>
      </c>
      <c r="I123" s="276">
        <v>6</v>
      </c>
      <c r="J123" s="276">
        <v>7</v>
      </c>
      <c r="K123" s="276">
        <v>4</v>
      </c>
      <c r="L123" s="276">
        <v>4</v>
      </c>
      <c r="M123" s="276">
        <v>4</v>
      </c>
      <c r="N123" s="276">
        <v>5</v>
      </c>
      <c r="O123" s="550">
        <f t="shared" si="8"/>
        <v>45</v>
      </c>
      <c r="P123" s="162">
        <f t="shared" si="4"/>
        <v>45</v>
      </c>
      <c r="Q123" s="262"/>
      <c r="R123" s="70"/>
      <c r="S123" s="70"/>
      <c r="T123" s="70"/>
      <c r="U123" s="70"/>
      <c r="V123" s="71"/>
    </row>
    <row r="124" spans="1:22" ht="15" x14ac:dyDescent="0.25">
      <c r="A124" s="270" t="s">
        <v>129</v>
      </c>
      <c r="B124" s="216">
        <v>41820</v>
      </c>
      <c r="C124" s="550">
        <v>10</v>
      </c>
      <c r="D124" s="550" t="str">
        <f t="shared" si="5"/>
        <v>Horst, Dale10</v>
      </c>
      <c r="E124" s="550">
        <v>3</v>
      </c>
      <c r="F124" s="276">
        <v>5</v>
      </c>
      <c r="G124" s="276">
        <v>6</v>
      </c>
      <c r="H124" s="276">
        <v>4</v>
      </c>
      <c r="I124" s="276">
        <v>6</v>
      </c>
      <c r="J124" s="276">
        <v>5</v>
      </c>
      <c r="K124" s="276">
        <v>7</v>
      </c>
      <c r="L124" s="276">
        <v>3</v>
      </c>
      <c r="M124" s="276">
        <v>4</v>
      </c>
      <c r="N124" s="276">
        <v>7</v>
      </c>
      <c r="O124" s="550">
        <f t="shared" si="8"/>
        <v>47</v>
      </c>
      <c r="P124" s="162">
        <f t="shared" si="4"/>
        <v>47</v>
      </c>
      <c r="Q124" s="262"/>
      <c r="R124" s="70"/>
      <c r="S124" s="70"/>
      <c r="T124" s="70"/>
      <c r="U124" s="70"/>
      <c r="V124" s="71"/>
    </row>
    <row r="125" spans="1:22" ht="15" x14ac:dyDescent="0.25">
      <c r="A125" s="270" t="s">
        <v>43</v>
      </c>
      <c r="B125" s="216">
        <v>41820</v>
      </c>
      <c r="C125" s="550">
        <v>10</v>
      </c>
      <c r="D125" s="550" t="str">
        <f t="shared" si="5"/>
        <v>VanHollebeke, Matt10</v>
      </c>
      <c r="E125" s="550">
        <v>3</v>
      </c>
      <c r="F125" s="276">
        <v>5</v>
      </c>
      <c r="G125" s="276">
        <v>5</v>
      </c>
      <c r="H125" s="276">
        <v>4</v>
      </c>
      <c r="I125" s="276">
        <v>5</v>
      </c>
      <c r="J125" s="276">
        <v>5</v>
      </c>
      <c r="K125" s="276">
        <v>4</v>
      </c>
      <c r="L125" s="276">
        <v>3</v>
      </c>
      <c r="M125" s="276">
        <v>4</v>
      </c>
      <c r="N125" s="276">
        <v>6</v>
      </c>
      <c r="O125" s="550">
        <f t="shared" si="8"/>
        <v>41</v>
      </c>
      <c r="P125" s="162">
        <f t="shared" si="4"/>
        <v>41</v>
      </c>
      <c r="Q125" s="262"/>
      <c r="R125" s="70"/>
      <c r="S125" s="70"/>
      <c r="T125" s="70"/>
      <c r="U125" s="70"/>
      <c r="V125" s="71"/>
    </row>
    <row r="126" spans="1:22" ht="15" x14ac:dyDescent="0.25">
      <c r="A126" s="270" t="s">
        <v>131</v>
      </c>
      <c r="B126" s="216">
        <v>41820</v>
      </c>
      <c r="C126" s="550">
        <v>10</v>
      </c>
      <c r="D126" s="550" t="str">
        <f t="shared" si="5"/>
        <v>O'Hare, Nathan10</v>
      </c>
      <c r="E126" s="550">
        <v>3</v>
      </c>
      <c r="F126" s="276">
        <v>5</v>
      </c>
      <c r="G126" s="276">
        <v>3</v>
      </c>
      <c r="H126" s="276">
        <v>4</v>
      </c>
      <c r="I126" s="276">
        <v>6</v>
      </c>
      <c r="J126" s="276">
        <v>7</v>
      </c>
      <c r="K126" s="276">
        <v>5</v>
      </c>
      <c r="L126" s="276">
        <v>5</v>
      </c>
      <c r="M126" s="276">
        <v>4</v>
      </c>
      <c r="N126" s="276">
        <v>5</v>
      </c>
      <c r="O126" s="550">
        <f t="shared" si="8"/>
        <v>44</v>
      </c>
      <c r="P126" s="162">
        <f t="shared" si="4"/>
        <v>44</v>
      </c>
      <c r="Q126" s="262"/>
      <c r="R126" s="70"/>
      <c r="S126" s="70"/>
      <c r="T126" s="70"/>
      <c r="U126" s="70"/>
      <c r="V126" s="71"/>
    </row>
    <row r="127" spans="1:22" ht="15" x14ac:dyDescent="0.25">
      <c r="A127" s="270" t="s">
        <v>34</v>
      </c>
      <c r="B127" s="216">
        <v>41820</v>
      </c>
      <c r="C127" s="550">
        <v>10</v>
      </c>
      <c r="D127" s="550" t="str">
        <f t="shared" si="5"/>
        <v>Lewandowski, Mike10</v>
      </c>
      <c r="E127" s="550">
        <v>4</v>
      </c>
      <c r="F127" s="276">
        <v>7</v>
      </c>
      <c r="G127" s="276">
        <v>5</v>
      </c>
      <c r="H127" s="276">
        <v>8</v>
      </c>
      <c r="I127" s="276">
        <v>8</v>
      </c>
      <c r="J127" s="276">
        <v>6</v>
      </c>
      <c r="K127" s="276">
        <v>5</v>
      </c>
      <c r="L127" s="276">
        <v>5</v>
      </c>
      <c r="M127" s="276">
        <v>8</v>
      </c>
      <c r="N127" s="276">
        <v>7</v>
      </c>
      <c r="O127" s="550">
        <f t="shared" si="8"/>
        <v>59</v>
      </c>
      <c r="P127" s="162">
        <f t="shared" si="4"/>
        <v>57</v>
      </c>
      <c r="Q127" s="262"/>
      <c r="R127" s="70"/>
      <c r="S127" s="70"/>
      <c r="T127" s="70"/>
      <c r="U127" s="70"/>
      <c r="V127" s="71"/>
    </row>
    <row r="128" spans="1:22" ht="15" x14ac:dyDescent="0.25">
      <c r="A128" s="270" t="s">
        <v>29</v>
      </c>
      <c r="B128" s="216">
        <v>41820</v>
      </c>
      <c r="C128" s="550">
        <v>10</v>
      </c>
      <c r="D128" s="550" t="str">
        <f t="shared" si="5"/>
        <v>Burke, David10</v>
      </c>
      <c r="E128" s="550">
        <v>4</v>
      </c>
      <c r="F128" s="276">
        <v>6</v>
      </c>
      <c r="G128" s="276">
        <v>6</v>
      </c>
      <c r="H128" s="276">
        <v>4</v>
      </c>
      <c r="I128" s="276">
        <v>7</v>
      </c>
      <c r="J128" s="276">
        <v>4</v>
      </c>
      <c r="K128" s="276">
        <v>6</v>
      </c>
      <c r="L128" s="276">
        <v>4</v>
      </c>
      <c r="M128" s="276">
        <v>4</v>
      </c>
      <c r="N128" s="276">
        <v>5</v>
      </c>
      <c r="O128" s="550">
        <f t="shared" si="8"/>
        <v>46</v>
      </c>
      <c r="P128" s="162">
        <f t="shared" si="4"/>
        <v>46</v>
      </c>
      <c r="Q128" s="262"/>
      <c r="R128" s="70"/>
      <c r="S128" s="70"/>
      <c r="T128" s="70"/>
      <c r="U128" s="70"/>
      <c r="V128" s="71"/>
    </row>
    <row r="129" spans="1:22" ht="15" x14ac:dyDescent="0.25">
      <c r="A129" s="270" t="s">
        <v>37</v>
      </c>
      <c r="B129" s="216">
        <v>41820</v>
      </c>
      <c r="C129" s="550">
        <v>10</v>
      </c>
      <c r="D129" s="550" t="str">
        <f t="shared" si="5"/>
        <v>Trachsel, Bill10</v>
      </c>
      <c r="E129" s="550">
        <v>4</v>
      </c>
      <c r="F129" s="276">
        <v>4</v>
      </c>
      <c r="G129" s="276">
        <v>6</v>
      </c>
      <c r="H129" s="276">
        <v>4</v>
      </c>
      <c r="I129" s="276">
        <v>5</v>
      </c>
      <c r="J129" s="276">
        <v>5</v>
      </c>
      <c r="K129" s="276">
        <v>4</v>
      </c>
      <c r="L129" s="276">
        <v>5</v>
      </c>
      <c r="M129" s="276">
        <v>5</v>
      </c>
      <c r="N129" s="276">
        <v>5</v>
      </c>
      <c r="O129" s="550">
        <f t="shared" si="8"/>
        <v>43</v>
      </c>
      <c r="P129" s="162">
        <f t="shared" si="4"/>
        <v>43</v>
      </c>
      <c r="Q129" s="262"/>
      <c r="R129" s="70"/>
      <c r="S129" s="70"/>
      <c r="T129" s="70"/>
      <c r="U129" s="70"/>
      <c r="V129" s="71"/>
    </row>
    <row r="130" spans="1:22" ht="15" x14ac:dyDescent="0.25">
      <c r="A130" s="270" t="s">
        <v>40</v>
      </c>
      <c r="B130" s="216">
        <v>41820</v>
      </c>
      <c r="C130" s="550">
        <v>10</v>
      </c>
      <c r="D130" s="550" t="str">
        <f t="shared" si="5"/>
        <v>Trachsel, Mike10</v>
      </c>
      <c r="E130" s="550">
        <v>5</v>
      </c>
      <c r="F130" s="276">
        <v>4</v>
      </c>
      <c r="G130" s="276">
        <v>3</v>
      </c>
      <c r="H130" s="276">
        <v>3</v>
      </c>
      <c r="I130" s="276">
        <v>5</v>
      </c>
      <c r="J130" s="276">
        <v>7</v>
      </c>
      <c r="K130" s="276">
        <v>4</v>
      </c>
      <c r="L130" s="276">
        <v>3</v>
      </c>
      <c r="M130" s="276">
        <v>5</v>
      </c>
      <c r="N130" s="276">
        <v>5</v>
      </c>
      <c r="O130" s="550">
        <f t="shared" si="8"/>
        <v>39</v>
      </c>
      <c r="P130" s="162">
        <f t="shared" ref="P130:P193" si="9">IF(F130&gt;$F$229*2,$F$229*2,F130) + IF(G130&gt;$G$229*2,$G$229*2,G130) + IF(H130&gt;$H$229*2,$H$229*2,H130) + IF(I130&gt;$I$229*2,$I$229*2,I130) + IF(J130&gt;$J$229*2,$J$229*2,J130) + IF(K130&gt;$K$229*2,$K$229*2,K130) + IF(L130&gt;$L$229*2,$L$229*2,L130) + IF(M130&gt;$M$229*2,$M$229*2,M130) + IF(N130&gt;$N$229*2,$N$229*2,N130)</f>
        <v>39</v>
      </c>
      <c r="Q130" s="262"/>
      <c r="R130" s="70"/>
      <c r="S130" s="70"/>
      <c r="T130" s="70"/>
      <c r="U130" s="70"/>
      <c r="V130" s="71"/>
    </row>
    <row r="131" spans="1:22" ht="15" x14ac:dyDescent="0.25">
      <c r="A131" s="270" t="s">
        <v>41</v>
      </c>
      <c r="B131" s="216">
        <v>41820</v>
      </c>
      <c r="C131" s="550">
        <v>10</v>
      </c>
      <c r="D131" s="550" t="str">
        <f t="shared" ref="D131:D194" si="10">A131&amp;C131</f>
        <v>Trachsel, Steve10</v>
      </c>
      <c r="E131" s="550">
        <v>5</v>
      </c>
      <c r="F131" s="276">
        <v>6</v>
      </c>
      <c r="G131" s="276">
        <v>5</v>
      </c>
      <c r="H131" s="276">
        <v>5</v>
      </c>
      <c r="I131" s="276">
        <v>5</v>
      </c>
      <c r="J131" s="276">
        <v>6</v>
      </c>
      <c r="K131" s="276">
        <v>4</v>
      </c>
      <c r="L131" s="276">
        <v>4</v>
      </c>
      <c r="M131" s="276">
        <v>6</v>
      </c>
      <c r="N131" s="276">
        <v>7</v>
      </c>
      <c r="O131" s="550">
        <f t="shared" si="8"/>
        <v>48</v>
      </c>
      <c r="P131" s="162">
        <f t="shared" si="9"/>
        <v>48</v>
      </c>
      <c r="Q131" s="262"/>
      <c r="R131" s="70"/>
      <c r="S131" s="70"/>
      <c r="T131" s="70"/>
      <c r="U131" s="70"/>
      <c r="V131" s="71"/>
    </row>
    <row r="132" spans="1:22" ht="15" x14ac:dyDescent="0.25">
      <c r="A132" s="270" t="s">
        <v>39</v>
      </c>
      <c r="B132" s="216">
        <v>41820</v>
      </c>
      <c r="C132" s="550">
        <v>10</v>
      </c>
      <c r="D132" s="550" t="str">
        <f t="shared" si="10"/>
        <v>Trachsel, Jay10</v>
      </c>
      <c r="E132" s="550">
        <v>5</v>
      </c>
      <c r="F132" s="276">
        <v>4</v>
      </c>
      <c r="G132" s="276">
        <v>5</v>
      </c>
      <c r="H132" s="276">
        <v>4</v>
      </c>
      <c r="I132" s="276">
        <v>5</v>
      </c>
      <c r="J132" s="276">
        <v>4</v>
      </c>
      <c r="K132" s="276">
        <v>4</v>
      </c>
      <c r="L132" s="276">
        <v>5</v>
      </c>
      <c r="M132" s="276">
        <v>5</v>
      </c>
      <c r="N132" s="276">
        <v>6</v>
      </c>
      <c r="O132" s="550">
        <f t="shared" si="8"/>
        <v>42</v>
      </c>
      <c r="P132" s="162">
        <f t="shared" si="9"/>
        <v>42</v>
      </c>
      <c r="Q132" s="262"/>
      <c r="R132" s="70"/>
      <c r="S132" s="70"/>
      <c r="T132" s="70"/>
      <c r="U132" s="70"/>
      <c r="V132" s="71"/>
    </row>
    <row r="133" spans="1:22" ht="15" x14ac:dyDescent="0.25">
      <c r="A133" s="270" t="s">
        <v>34</v>
      </c>
      <c r="B133" s="216">
        <v>41827</v>
      </c>
      <c r="C133" s="550">
        <v>11</v>
      </c>
      <c r="D133" s="550" t="str">
        <f t="shared" si="10"/>
        <v>Lewandowski, Mike11</v>
      </c>
      <c r="E133" s="550">
        <v>1</v>
      </c>
      <c r="F133" s="276">
        <v>6</v>
      </c>
      <c r="G133" s="276">
        <v>5</v>
      </c>
      <c r="H133" s="276">
        <v>4</v>
      </c>
      <c r="I133" s="276">
        <v>6</v>
      </c>
      <c r="J133" s="276">
        <v>5</v>
      </c>
      <c r="K133" s="276">
        <v>6</v>
      </c>
      <c r="L133" s="276">
        <v>4</v>
      </c>
      <c r="M133" s="276">
        <v>6</v>
      </c>
      <c r="N133" s="276">
        <v>7</v>
      </c>
      <c r="O133" s="550">
        <f t="shared" si="8"/>
        <v>49</v>
      </c>
      <c r="P133" s="162">
        <f t="shared" si="9"/>
        <v>49</v>
      </c>
      <c r="Q133" s="262"/>
      <c r="R133" s="70"/>
      <c r="S133" s="70"/>
      <c r="T133" s="70"/>
      <c r="U133" s="70"/>
      <c r="V133" s="71"/>
    </row>
    <row r="134" spans="1:22" ht="15" x14ac:dyDescent="0.25">
      <c r="A134" s="270" t="s">
        <v>131</v>
      </c>
      <c r="B134" s="216">
        <v>41827</v>
      </c>
      <c r="C134" s="550">
        <v>11</v>
      </c>
      <c r="D134" s="550" t="str">
        <f t="shared" si="10"/>
        <v>O'Hare, Nathan11</v>
      </c>
      <c r="E134" s="550">
        <v>1</v>
      </c>
      <c r="F134" s="276">
        <v>5</v>
      </c>
      <c r="G134" s="276">
        <v>5</v>
      </c>
      <c r="H134" s="276">
        <v>4</v>
      </c>
      <c r="I134" s="276">
        <v>4</v>
      </c>
      <c r="J134" s="276">
        <v>5</v>
      </c>
      <c r="K134" s="276">
        <v>5</v>
      </c>
      <c r="L134" s="276">
        <v>4</v>
      </c>
      <c r="M134" s="276">
        <v>5</v>
      </c>
      <c r="N134" s="276">
        <v>4</v>
      </c>
      <c r="O134" s="550">
        <f t="shared" si="8"/>
        <v>41</v>
      </c>
      <c r="P134" s="162">
        <f t="shared" si="9"/>
        <v>41</v>
      </c>
      <c r="Q134" s="262"/>
      <c r="R134" s="70"/>
      <c r="S134" s="70"/>
      <c r="T134" s="70"/>
      <c r="U134" s="70"/>
      <c r="V134" s="71"/>
    </row>
    <row r="135" spans="1:22" ht="15" x14ac:dyDescent="0.25">
      <c r="A135" s="270" t="s">
        <v>38</v>
      </c>
      <c r="B135" s="216">
        <v>41827</v>
      </c>
      <c r="C135" s="550">
        <v>11</v>
      </c>
      <c r="D135" s="550" t="str">
        <f t="shared" si="10"/>
        <v>Trachsel, Brian11</v>
      </c>
      <c r="E135" s="550">
        <v>2</v>
      </c>
      <c r="F135" s="276">
        <v>9</v>
      </c>
      <c r="G135" s="276">
        <v>6</v>
      </c>
      <c r="H135" s="276">
        <v>5</v>
      </c>
      <c r="I135" s="276">
        <v>7</v>
      </c>
      <c r="J135" s="276">
        <v>5</v>
      </c>
      <c r="K135" s="276">
        <v>5</v>
      </c>
      <c r="L135" s="276">
        <v>4</v>
      </c>
      <c r="M135" s="276">
        <v>5</v>
      </c>
      <c r="N135" s="276">
        <v>5</v>
      </c>
      <c r="O135" s="550">
        <f t="shared" si="8"/>
        <v>51</v>
      </c>
      <c r="P135" s="162">
        <f t="shared" si="9"/>
        <v>50</v>
      </c>
      <c r="Q135" s="262"/>
      <c r="R135" s="70"/>
      <c r="S135" s="70"/>
      <c r="T135" s="70"/>
      <c r="U135" s="70"/>
      <c r="V135" s="71"/>
    </row>
    <row r="136" spans="1:22" ht="15" x14ac:dyDescent="0.25">
      <c r="A136" s="270" t="s">
        <v>41</v>
      </c>
      <c r="B136" s="216">
        <v>41827</v>
      </c>
      <c r="C136" s="550">
        <v>11</v>
      </c>
      <c r="D136" s="550" t="str">
        <f t="shared" si="10"/>
        <v>Trachsel, Steve11</v>
      </c>
      <c r="E136" s="550">
        <v>2</v>
      </c>
      <c r="F136" s="276">
        <v>7</v>
      </c>
      <c r="G136" s="276">
        <v>5</v>
      </c>
      <c r="H136" s="276">
        <v>5</v>
      </c>
      <c r="I136" s="276">
        <v>6</v>
      </c>
      <c r="J136" s="276">
        <v>6</v>
      </c>
      <c r="K136" s="276">
        <v>8</v>
      </c>
      <c r="L136" s="276">
        <v>7</v>
      </c>
      <c r="M136" s="276">
        <v>7</v>
      </c>
      <c r="N136" s="276">
        <v>7</v>
      </c>
      <c r="O136" s="550">
        <f t="shared" si="8"/>
        <v>58</v>
      </c>
      <c r="P136" s="162">
        <f t="shared" si="9"/>
        <v>57</v>
      </c>
      <c r="Q136" s="262"/>
      <c r="R136" s="70"/>
      <c r="S136" s="70"/>
      <c r="T136" s="70"/>
      <c r="U136" s="70"/>
      <c r="V136" s="71"/>
    </row>
    <row r="137" spans="1:22" ht="15" x14ac:dyDescent="0.25">
      <c r="A137" s="270" t="s">
        <v>40</v>
      </c>
      <c r="B137" s="216">
        <v>41827</v>
      </c>
      <c r="C137" s="550">
        <v>11</v>
      </c>
      <c r="D137" s="550" t="str">
        <f t="shared" si="10"/>
        <v>Trachsel, Mike11</v>
      </c>
      <c r="E137" s="550">
        <v>2</v>
      </c>
      <c r="F137" s="276">
        <v>5</v>
      </c>
      <c r="G137" s="276">
        <v>5</v>
      </c>
      <c r="H137" s="276">
        <v>3</v>
      </c>
      <c r="I137" s="276">
        <v>7</v>
      </c>
      <c r="J137" s="276">
        <v>4</v>
      </c>
      <c r="K137" s="276">
        <v>6</v>
      </c>
      <c r="L137" s="276">
        <v>4</v>
      </c>
      <c r="M137" s="276">
        <v>4</v>
      </c>
      <c r="N137" s="276">
        <v>6</v>
      </c>
      <c r="O137" s="550">
        <f t="shared" si="8"/>
        <v>44</v>
      </c>
      <c r="P137" s="162">
        <f t="shared" si="9"/>
        <v>44</v>
      </c>
      <c r="Q137" s="262"/>
      <c r="R137" s="70"/>
      <c r="S137" s="70"/>
      <c r="T137" s="70"/>
      <c r="U137" s="70"/>
      <c r="V137" s="71"/>
    </row>
    <row r="138" spans="1:22" ht="15" x14ac:dyDescent="0.25">
      <c r="A138" s="270" t="s">
        <v>29</v>
      </c>
      <c r="B138" s="216">
        <v>41827</v>
      </c>
      <c r="C138" s="550">
        <v>11</v>
      </c>
      <c r="D138" s="550" t="str">
        <f t="shared" si="10"/>
        <v>Burke, David11</v>
      </c>
      <c r="E138" s="550">
        <v>2</v>
      </c>
      <c r="F138" s="276">
        <v>4</v>
      </c>
      <c r="G138" s="276">
        <v>5</v>
      </c>
      <c r="H138" s="276">
        <v>5</v>
      </c>
      <c r="I138" s="276">
        <v>5</v>
      </c>
      <c r="J138" s="276">
        <v>5</v>
      </c>
      <c r="K138" s="276">
        <v>6</v>
      </c>
      <c r="L138" s="276">
        <v>5</v>
      </c>
      <c r="M138" s="276">
        <v>6</v>
      </c>
      <c r="N138" s="276">
        <v>6</v>
      </c>
      <c r="O138" s="550">
        <f t="shared" si="8"/>
        <v>47</v>
      </c>
      <c r="P138" s="162">
        <f t="shared" si="9"/>
        <v>47</v>
      </c>
      <c r="Q138" s="262"/>
      <c r="R138" s="70"/>
      <c r="S138" s="70"/>
      <c r="T138" s="70"/>
      <c r="U138" s="70"/>
      <c r="V138" s="71"/>
    </row>
    <row r="139" spans="1:22" ht="15" x14ac:dyDescent="0.25">
      <c r="A139" s="270" t="s">
        <v>129</v>
      </c>
      <c r="B139" s="216">
        <v>41827</v>
      </c>
      <c r="C139" s="550">
        <v>11</v>
      </c>
      <c r="D139" s="550" t="str">
        <f t="shared" si="10"/>
        <v>Horst, Dale11</v>
      </c>
      <c r="E139" s="550">
        <v>3</v>
      </c>
      <c r="F139" s="276">
        <v>5</v>
      </c>
      <c r="G139" s="276">
        <v>7</v>
      </c>
      <c r="H139" s="276">
        <v>4</v>
      </c>
      <c r="I139" s="276">
        <v>7</v>
      </c>
      <c r="J139" s="276">
        <v>4</v>
      </c>
      <c r="K139" s="276">
        <v>5</v>
      </c>
      <c r="L139" s="276">
        <v>4</v>
      </c>
      <c r="M139" s="276">
        <v>6</v>
      </c>
      <c r="N139" s="276">
        <v>7</v>
      </c>
      <c r="O139" s="550">
        <f t="shared" si="8"/>
        <v>49</v>
      </c>
      <c r="P139" s="162">
        <f t="shared" si="9"/>
        <v>49</v>
      </c>
      <c r="Q139" s="262"/>
      <c r="R139" s="70"/>
      <c r="S139" s="70"/>
      <c r="T139" s="70"/>
      <c r="U139" s="70"/>
      <c r="V139" s="71"/>
    </row>
    <row r="140" spans="1:22" ht="15" x14ac:dyDescent="0.25">
      <c r="A140" s="342" t="s">
        <v>130</v>
      </c>
      <c r="B140" s="216">
        <v>41827</v>
      </c>
      <c r="C140" s="550">
        <v>11</v>
      </c>
      <c r="D140" s="12" t="str">
        <f t="shared" si="10"/>
        <v>Angelosanto, Nick11</v>
      </c>
      <c r="E140" s="12">
        <v>3</v>
      </c>
      <c r="F140" s="275">
        <v>6</v>
      </c>
      <c r="G140" s="275">
        <v>4</v>
      </c>
      <c r="H140" s="275">
        <v>3</v>
      </c>
      <c r="I140" s="275">
        <v>6</v>
      </c>
      <c r="J140" s="275">
        <v>5</v>
      </c>
      <c r="K140" s="275">
        <v>5</v>
      </c>
      <c r="L140" s="275">
        <v>4</v>
      </c>
      <c r="M140" s="275">
        <v>5</v>
      </c>
      <c r="N140" s="275">
        <v>6</v>
      </c>
      <c r="O140" s="12">
        <f t="shared" si="8"/>
        <v>44</v>
      </c>
      <c r="P140" s="163">
        <f t="shared" si="9"/>
        <v>44</v>
      </c>
      <c r="Q140" s="343"/>
      <c r="R140" s="158"/>
      <c r="S140" s="158"/>
      <c r="T140" s="158"/>
      <c r="U140" s="158"/>
      <c r="V140" s="159"/>
    </row>
    <row r="141" spans="1:22" ht="15" x14ac:dyDescent="0.25">
      <c r="A141" s="270" t="s">
        <v>48</v>
      </c>
      <c r="B141" s="216">
        <v>41827</v>
      </c>
      <c r="C141" s="550">
        <v>11</v>
      </c>
      <c r="D141" s="550" t="str">
        <f t="shared" si="10"/>
        <v>Gies, Tim11</v>
      </c>
      <c r="E141" s="550">
        <v>3</v>
      </c>
      <c r="F141" s="276">
        <v>6</v>
      </c>
      <c r="G141" s="276">
        <v>4</v>
      </c>
      <c r="H141" s="276">
        <v>4</v>
      </c>
      <c r="I141" s="276">
        <v>6</v>
      </c>
      <c r="J141" s="276">
        <v>6</v>
      </c>
      <c r="K141" s="276">
        <v>5</v>
      </c>
      <c r="L141" s="276">
        <v>4</v>
      </c>
      <c r="M141" s="276">
        <v>6</v>
      </c>
      <c r="N141" s="276">
        <v>8</v>
      </c>
      <c r="O141" s="550">
        <f t="shared" si="8"/>
        <v>49</v>
      </c>
      <c r="P141" s="162">
        <f t="shared" si="9"/>
        <v>49</v>
      </c>
      <c r="Q141" s="262"/>
      <c r="R141" s="70"/>
      <c r="S141" s="70"/>
      <c r="T141" s="70"/>
      <c r="U141" s="70"/>
      <c r="V141" s="71"/>
    </row>
    <row r="142" spans="1:22" ht="15" x14ac:dyDescent="0.25">
      <c r="A142" s="270" t="s">
        <v>47</v>
      </c>
      <c r="B142" s="216">
        <v>41827</v>
      </c>
      <c r="C142" s="550">
        <v>11</v>
      </c>
      <c r="D142" s="550" t="str">
        <f t="shared" si="10"/>
        <v>Trachsel, Jeff11</v>
      </c>
      <c r="E142" s="550">
        <v>3</v>
      </c>
      <c r="F142" s="276">
        <v>5</v>
      </c>
      <c r="G142" s="276">
        <v>5</v>
      </c>
      <c r="H142" s="276">
        <v>4</v>
      </c>
      <c r="I142" s="276">
        <v>5</v>
      </c>
      <c r="J142" s="276">
        <v>5</v>
      </c>
      <c r="K142" s="276">
        <v>7</v>
      </c>
      <c r="L142" s="276">
        <v>4</v>
      </c>
      <c r="M142" s="276">
        <v>6</v>
      </c>
      <c r="N142" s="276">
        <v>6</v>
      </c>
      <c r="O142" s="550">
        <f t="shared" si="8"/>
        <v>47</v>
      </c>
      <c r="P142" s="162">
        <f t="shared" si="9"/>
        <v>47</v>
      </c>
      <c r="Q142" s="262"/>
      <c r="R142" s="70"/>
      <c r="S142" s="70"/>
      <c r="T142" s="70"/>
      <c r="U142" s="70"/>
      <c r="V142" s="71"/>
    </row>
    <row r="143" spans="1:22" ht="15" x14ac:dyDescent="0.25">
      <c r="A143" s="270" t="s">
        <v>35</v>
      </c>
      <c r="B143" s="216">
        <v>41827</v>
      </c>
      <c r="C143" s="550">
        <v>11</v>
      </c>
      <c r="D143" s="550" t="str">
        <f t="shared" si="10"/>
        <v>Schaefer, Jack11</v>
      </c>
      <c r="E143" s="550">
        <v>4</v>
      </c>
      <c r="F143" s="276">
        <v>4</v>
      </c>
      <c r="G143" s="276">
        <v>5</v>
      </c>
      <c r="H143" s="276">
        <v>5</v>
      </c>
      <c r="I143" s="276">
        <v>4</v>
      </c>
      <c r="J143" s="276">
        <v>6</v>
      </c>
      <c r="K143" s="276">
        <v>4</v>
      </c>
      <c r="L143" s="276">
        <v>5</v>
      </c>
      <c r="M143" s="276">
        <v>6</v>
      </c>
      <c r="N143" s="276">
        <v>6</v>
      </c>
      <c r="O143" s="550">
        <f t="shared" si="8"/>
        <v>45</v>
      </c>
      <c r="P143" s="162">
        <f t="shared" si="9"/>
        <v>45</v>
      </c>
      <c r="Q143" s="262"/>
      <c r="R143" s="70"/>
      <c r="S143" s="70"/>
      <c r="T143" s="70"/>
      <c r="U143" s="70"/>
      <c r="V143" s="71"/>
    </row>
    <row r="144" spans="1:22" ht="15" x14ac:dyDescent="0.25">
      <c r="A144" s="270" t="s">
        <v>43</v>
      </c>
      <c r="B144" s="216">
        <v>41827</v>
      </c>
      <c r="C144" s="550">
        <v>11</v>
      </c>
      <c r="D144" s="550" t="str">
        <f t="shared" si="10"/>
        <v>VanHollebeke, Matt11</v>
      </c>
      <c r="E144" s="550">
        <v>4</v>
      </c>
      <c r="F144" s="276">
        <v>7</v>
      </c>
      <c r="G144" s="276">
        <v>4</v>
      </c>
      <c r="H144" s="276">
        <v>4</v>
      </c>
      <c r="I144" s="276">
        <v>6</v>
      </c>
      <c r="J144" s="276">
        <v>4</v>
      </c>
      <c r="K144" s="276">
        <v>6</v>
      </c>
      <c r="L144" s="276">
        <v>4</v>
      </c>
      <c r="M144" s="276">
        <v>6</v>
      </c>
      <c r="N144" s="276">
        <v>6</v>
      </c>
      <c r="O144" s="550">
        <f t="shared" si="8"/>
        <v>47</v>
      </c>
      <c r="P144" s="162">
        <f t="shared" si="9"/>
        <v>47</v>
      </c>
      <c r="Q144" s="262"/>
      <c r="R144" s="70"/>
      <c r="S144" s="70"/>
      <c r="T144" s="70"/>
      <c r="U144" s="70"/>
      <c r="V144" s="71"/>
    </row>
    <row r="145" spans="1:22" ht="15" x14ac:dyDescent="0.25">
      <c r="A145" s="270" t="s">
        <v>39</v>
      </c>
      <c r="B145" s="216">
        <v>41827</v>
      </c>
      <c r="C145" s="550">
        <v>11</v>
      </c>
      <c r="D145" s="550" t="str">
        <f t="shared" si="10"/>
        <v>Trachsel, Jay11</v>
      </c>
      <c r="E145" s="550">
        <v>4</v>
      </c>
      <c r="F145" s="276">
        <v>5</v>
      </c>
      <c r="G145" s="276">
        <v>5</v>
      </c>
      <c r="H145" s="276">
        <v>4</v>
      </c>
      <c r="I145" s="276">
        <v>7</v>
      </c>
      <c r="J145" s="276">
        <v>4</v>
      </c>
      <c r="K145" s="276">
        <v>6</v>
      </c>
      <c r="L145" s="276">
        <v>4</v>
      </c>
      <c r="M145" s="276">
        <v>7</v>
      </c>
      <c r="N145" s="276">
        <v>5</v>
      </c>
      <c r="O145" s="550">
        <f t="shared" si="8"/>
        <v>47</v>
      </c>
      <c r="P145" s="162">
        <f t="shared" si="9"/>
        <v>47</v>
      </c>
      <c r="Q145" s="262"/>
      <c r="R145" s="70"/>
      <c r="S145" s="70"/>
      <c r="T145" s="70"/>
      <c r="U145" s="70"/>
      <c r="V145" s="71"/>
    </row>
    <row r="146" spans="1:22" ht="15" x14ac:dyDescent="0.25">
      <c r="A146" s="270" t="s">
        <v>38</v>
      </c>
      <c r="B146" s="216">
        <v>41834</v>
      </c>
      <c r="C146" s="550">
        <v>12</v>
      </c>
      <c r="D146" s="550" t="str">
        <f t="shared" si="10"/>
        <v>Trachsel, Brian12</v>
      </c>
      <c r="E146" s="550">
        <v>0</v>
      </c>
      <c r="F146" s="276">
        <v>6</v>
      </c>
      <c r="G146" s="276">
        <v>6</v>
      </c>
      <c r="H146" s="276">
        <v>5</v>
      </c>
      <c r="I146" s="276">
        <v>6</v>
      </c>
      <c r="J146" s="276">
        <v>6</v>
      </c>
      <c r="K146" s="276">
        <v>5</v>
      </c>
      <c r="L146" s="276">
        <v>5</v>
      </c>
      <c r="M146" s="276">
        <v>5</v>
      </c>
      <c r="N146" s="276">
        <v>5</v>
      </c>
      <c r="O146" s="550">
        <f t="shared" ref="O146" si="11">SUM(F146:N146)</f>
        <v>49</v>
      </c>
      <c r="P146" s="162">
        <f t="shared" si="9"/>
        <v>49</v>
      </c>
      <c r="Q146" s="262"/>
      <c r="R146" s="70"/>
      <c r="S146" s="70"/>
      <c r="T146" s="70"/>
      <c r="U146" s="70"/>
      <c r="V146" s="71"/>
    </row>
    <row r="147" spans="1:22" ht="15" x14ac:dyDescent="0.25">
      <c r="A147" s="270" t="s">
        <v>30</v>
      </c>
      <c r="B147" s="216">
        <v>41834</v>
      </c>
      <c r="C147" s="550">
        <v>12</v>
      </c>
      <c r="D147" s="550" t="str">
        <f t="shared" si="10"/>
        <v>Cashman, Cal12</v>
      </c>
      <c r="E147" s="550">
        <v>1</v>
      </c>
      <c r="F147" s="276">
        <v>5</v>
      </c>
      <c r="G147" s="276">
        <v>6</v>
      </c>
      <c r="H147" s="276">
        <v>5</v>
      </c>
      <c r="I147" s="276">
        <v>7</v>
      </c>
      <c r="J147" s="276">
        <v>5</v>
      </c>
      <c r="K147" s="276">
        <v>7</v>
      </c>
      <c r="L147" s="276">
        <v>6</v>
      </c>
      <c r="M147" s="276">
        <v>5</v>
      </c>
      <c r="N147" s="276">
        <v>7</v>
      </c>
      <c r="O147" s="550">
        <f t="shared" si="8"/>
        <v>53</v>
      </c>
      <c r="P147" s="162">
        <f t="shared" si="9"/>
        <v>53</v>
      </c>
      <c r="Q147" s="262"/>
      <c r="R147" s="70"/>
      <c r="S147" s="70"/>
      <c r="T147" s="70"/>
      <c r="U147" s="70"/>
      <c r="V147" s="71"/>
    </row>
    <row r="148" spans="1:22" ht="15" x14ac:dyDescent="0.25">
      <c r="A148" s="270" t="s">
        <v>48</v>
      </c>
      <c r="B148" s="216">
        <v>41834</v>
      </c>
      <c r="C148" s="550">
        <v>12</v>
      </c>
      <c r="D148" s="550" t="str">
        <f t="shared" si="10"/>
        <v>Gies, Tim12</v>
      </c>
      <c r="E148" s="550">
        <v>1</v>
      </c>
      <c r="F148" s="276">
        <v>5</v>
      </c>
      <c r="G148" s="276">
        <v>5</v>
      </c>
      <c r="H148" s="276">
        <v>4</v>
      </c>
      <c r="I148" s="276">
        <v>6</v>
      </c>
      <c r="J148" s="276">
        <v>4</v>
      </c>
      <c r="K148" s="276">
        <v>5</v>
      </c>
      <c r="L148" s="276">
        <v>4</v>
      </c>
      <c r="M148" s="276">
        <v>4</v>
      </c>
      <c r="N148" s="276">
        <v>7</v>
      </c>
      <c r="O148" s="550">
        <f t="shared" si="8"/>
        <v>44</v>
      </c>
      <c r="P148" s="162">
        <f t="shared" si="9"/>
        <v>44</v>
      </c>
      <c r="Q148" s="262"/>
      <c r="R148" s="70"/>
      <c r="S148" s="70"/>
      <c r="T148" s="70"/>
      <c r="U148" s="70"/>
      <c r="V148" s="71"/>
    </row>
    <row r="149" spans="1:22" ht="15" x14ac:dyDescent="0.25">
      <c r="A149" s="270" t="s">
        <v>29</v>
      </c>
      <c r="B149" s="216">
        <v>41834</v>
      </c>
      <c r="C149" s="550">
        <v>12</v>
      </c>
      <c r="D149" s="550" t="str">
        <f t="shared" si="10"/>
        <v>Burke, David12</v>
      </c>
      <c r="E149" s="550">
        <v>1</v>
      </c>
      <c r="F149" s="276">
        <v>5</v>
      </c>
      <c r="G149" s="276">
        <v>5</v>
      </c>
      <c r="H149" s="276">
        <v>5</v>
      </c>
      <c r="I149" s="276">
        <v>5</v>
      </c>
      <c r="J149" s="276">
        <v>4</v>
      </c>
      <c r="K149" s="276">
        <v>8</v>
      </c>
      <c r="L149" s="276">
        <v>4</v>
      </c>
      <c r="M149" s="276">
        <v>4</v>
      </c>
      <c r="N149" s="276">
        <v>7</v>
      </c>
      <c r="O149" s="550">
        <f t="shared" si="8"/>
        <v>47</v>
      </c>
      <c r="P149" s="162">
        <f t="shared" si="9"/>
        <v>47</v>
      </c>
      <c r="Q149" s="262"/>
      <c r="R149" s="70"/>
      <c r="S149" s="70"/>
      <c r="T149" s="70"/>
      <c r="U149" s="70"/>
      <c r="V149" s="71"/>
    </row>
    <row r="150" spans="1:22" ht="15" x14ac:dyDescent="0.25">
      <c r="A150" s="270" t="s">
        <v>43</v>
      </c>
      <c r="B150" s="216">
        <v>41834</v>
      </c>
      <c r="C150" s="550">
        <v>12</v>
      </c>
      <c r="D150" s="550" t="str">
        <f t="shared" si="10"/>
        <v>VanHollebeke, Matt12</v>
      </c>
      <c r="E150" s="550">
        <v>1</v>
      </c>
      <c r="F150" s="276">
        <v>4</v>
      </c>
      <c r="G150" s="276">
        <v>5</v>
      </c>
      <c r="H150" s="276">
        <v>3</v>
      </c>
      <c r="I150" s="276">
        <v>5</v>
      </c>
      <c r="J150" s="276">
        <v>5</v>
      </c>
      <c r="K150" s="276">
        <v>5</v>
      </c>
      <c r="L150" s="276">
        <v>5</v>
      </c>
      <c r="M150" s="276">
        <v>5</v>
      </c>
      <c r="N150" s="276">
        <v>5</v>
      </c>
      <c r="O150" s="550">
        <f t="shared" si="8"/>
        <v>42</v>
      </c>
      <c r="P150" s="162">
        <f t="shared" si="9"/>
        <v>42</v>
      </c>
      <c r="Q150" s="262"/>
      <c r="R150" s="70"/>
      <c r="S150" s="70"/>
      <c r="T150" s="70"/>
      <c r="U150" s="70"/>
      <c r="V150" s="71"/>
    </row>
    <row r="151" spans="1:22" ht="15" x14ac:dyDescent="0.25">
      <c r="A151" s="270" t="s">
        <v>34</v>
      </c>
      <c r="B151" s="216">
        <v>41834</v>
      </c>
      <c r="C151" s="550">
        <v>12</v>
      </c>
      <c r="D151" s="550" t="str">
        <f t="shared" si="10"/>
        <v>Lewandowski, Mike12</v>
      </c>
      <c r="E151" s="550">
        <v>2</v>
      </c>
      <c r="F151" s="276">
        <v>8</v>
      </c>
      <c r="G151" s="276">
        <v>5</v>
      </c>
      <c r="H151" s="276">
        <v>4</v>
      </c>
      <c r="I151" s="276">
        <v>8</v>
      </c>
      <c r="J151" s="276">
        <v>5</v>
      </c>
      <c r="K151" s="276">
        <v>5</v>
      </c>
      <c r="L151" s="276">
        <v>4</v>
      </c>
      <c r="M151" s="276">
        <v>6</v>
      </c>
      <c r="N151" s="276">
        <v>7</v>
      </c>
      <c r="O151" s="550">
        <f t="shared" si="8"/>
        <v>52</v>
      </c>
      <c r="P151" s="162">
        <f t="shared" si="9"/>
        <v>52</v>
      </c>
      <c r="Q151" s="262"/>
      <c r="R151" s="70"/>
      <c r="S151" s="70"/>
      <c r="T151" s="70"/>
      <c r="U151" s="70"/>
      <c r="V151" s="71"/>
    </row>
    <row r="152" spans="1:22" ht="15" x14ac:dyDescent="0.25">
      <c r="A152" s="270" t="s">
        <v>40</v>
      </c>
      <c r="B152" s="216">
        <v>41834</v>
      </c>
      <c r="C152" s="550">
        <v>12</v>
      </c>
      <c r="D152" s="550" t="str">
        <f t="shared" si="10"/>
        <v>Trachsel, Mike12</v>
      </c>
      <c r="E152" s="550">
        <v>2</v>
      </c>
      <c r="F152" s="276">
        <v>4</v>
      </c>
      <c r="G152" s="276">
        <v>6</v>
      </c>
      <c r="H152" s="276">
        <v>4</v>
      </c>
      <c r="I152" s="276">
        <v>5</v>
      </c>
      <c r="J152" s="276">
        <v>4</v>
      </c>
      <c r="K152" s="276">
        <v>5</v>
      </c>
      <c r="L152" s="276">
        <v>4</v>
      </c>
      <c r="M152" s="276">
        <v>5</v>
      </c>
      <c r="N152" s="276">
        <v>5</v>
      </c>
      <c r="O152" s="550">
        <f t="shared" si="8"/>
        <v>42</v>
      </c>
      <c r="P152" s="162">
        <f t="shared" si="9"/>
        <v>42</v>
      </c>
      <c r="Q152" s="262"/>
      <c r="R152" s="70"/>
      <c r="S152" s="70"/>
      <c r="T152" s="70"/>
      <c r="U152" s="70"/>
      <c r="V152" s="71"/>
    </row>
    <row r="153" spans="1:22" ht="15" x14ac:dyDescent="0.25">
      <c r="A153" s="270" t="s">
        <v>39</v>
      </c>
      <c r="B153" s="216">
        <v>41834</v>
      </c>
      <c r="C153" s="550">
        <v>12</v>
      </c>
      <c r="D153" s="550" t="str">
        <f t="shared" si="10"/>
        <v>Trachsel, Jay12</v>
      </c>
      <c r="E153" s="550">
        <v>2</v>
      </c>
      <c r="F153" s="276">
        <v>7</v>
      </c>
      <c r="G153" s="276">
        <v>6</v>
      </c>
      <c r="H153" s="276">
        <v>4</v>
      </c>
      <c r="I153" s="276">
        <v>5</v>
      </c>
      <c r="J153" s="276">
        <v>4</v>
      </c>
      <c r="K153" s="276">
        <v>4</v>
      </c>
      <c r="L153" s="276">
        <v>5</v>
      </c>
      <c r="M153" s="276">
        <v>5</v>
      </c>
      <c r="N153" s="276">
        <v>6</v>
      </c>
      <c r="O153" s="550">
        <f t="shared" si="8"/>
        <v>46</v>
      </c>
      <c r="P153" s="162">
        <f t="shared" si="9"/>
        <v>46</v>
      </c>
      <c r="Q153" s="262"/>
      <c r="R153" s="70"/>
      <c r="S153" s="70"/>
      <c r="T153" s="70"/>
      <c r="U153" s="70"/>
      <c r="V153" s="71"/>
    </row>
    <row r="154" spans="1:22" ht="15" x14ac:dyDescent="0.25">
      <c r="A154" s="270" t="s">
        <v>129</v>
      </c>
      <c r="B154" s="216">
        <v>41834</v>
      </c>
      <c r="C154" s="550">
        <v>12</v>
      </c>
      <c r="D154" s="550" t="str">
        <f t="shared" si="10"/>
        <v>Horst, Dale12</v>
      </c>
      <c r="E154" s="550">
        <v>3</v>
      </c>
      <c r="F154" s="276">
        <v>5</v>
      </c>
      <c r="G154" s="276">
        <v>4</v>
      </c>
      <c r="H154" s="276">
        <v>4</v>
      </c>
      <c r="I154" s="276">
        <v>5</v>
      </c>
      <c r="J154" s="276">
        <v>7</v>
      </c>
      <c r="K154" s="276">
        <v>4</v>
      </c>
      <c r="L154" s="276">
        <v>7</v>
      </c>
      <c r="M154" s="276">
        <v>7</v>
      </c>
      <c r="N154" s="276">
        <v>7</v>
      </c>
      <c r="O154" s="550">
        <f t="shared" si="8"/>
        <v>50</v>
      </c>
      <c r="P154" s="162">
        <f t="shared" si="9"/>
        <v>49</v>
      </c>
      <c r="Q154" s="262"/>
      <c r="R154" s="70"/>
      <c r="S154" s="70"/>
      <c r="T154" s="70"/>
      <c r="U154" s="70"/>
      <c r="V154" s="71"/>
    </row>
    <row r="155" spans="1:22" ht="15" x14ac:dyDescent="0.25">
      <c r="A155" s="270" t="s">
        <v>41</v>
      </c>
      <c r="B155" s="216">
        <v>41834</v>
      </c>
      <c r="C155" s="550">
        <v>12</v>
      </c>
      <c r="D155" s="550" t="str">
        <f t="shared" si="10"/>
        <v>Trachsel, Steve12</v>
      </c>
      <c r="E155" s="550">
        <v>3</v>
      </c>
      <c r="F155" s="276">
        <v>6</v>
      </c>
      <c r="G155" s="276">
        <v>4</v>
      </c>
      <c r="H155" s="276">
        <v>5</v>
      </c>
      <c r="I155" s="276">
        <v>8</v>
      </c>
      <c r="J155" s="276">
        <v>6</v>
      </c>
      <c r="K155" s="276">
        <v>5</v>
      </c>
      <c r="L155" s="276">
        <v>8</v>
      </c>
      <c r="M155" s="276">
        <v>8</v>
      </c>
      <c r="N155" s="276">
        <v>7</v>
      </c>
      <c r="O155" s="550">
        <f t="shared" si="8"/>
        <v>57</v>
      </c>
      <c r="P155" s="162">
        <f t="shared" si="9"/>
        <v>55</v>
      </c>
      <c r="Q155" s="262"/>
      <c r="R155" s="70"/>
      <c r="S155" s="70"/>
      <c r="T155" s="70"/>
      <c r="U155" s="70"/>
      <c r="V155" s="71"/>
    </row>
    <row r="156" spans="1:22" ht="15" x14ac:dyDescent="0.25">
      <c r="A156" s="270" t="s">
        <v>37</v>
      </c>
      <c r="B156" s="216">
        <v>41834</v>
      </c>
      <c r="C156" s="550">
        <v>12</v>
      </c>
      <c r="D156" s="550" t="str">
        <f t="shared" si="10"/>
        <v>Trachsel, Bill12</v>
      </c>
      <c r="E156" s="550">
        <v>3</v>
      </c>
      <c r="F156" s="276">
        <v>6</v>
      </c>
      <c r="G156" s="276">
        <v>6</v>
      </c>
      <c r="H156" s="276">
        <v>5</v>
      </c>
      <c r="I156" s="276">
        <v>6</v>
      </c>
      <c r="J156" s="276">
        <v>4</v>
      </c>
      <c r="K156" s="276">
        <v>4</v>
      </c>
      <c r="L156" s="276">
        <v>5</v>
      </c>
      <c r="M156" s="276">
        <v>5</v>
      </c>
      <c r="N156" s="276">
        <v>5</v>
      </c>
      <c r="O156" s="550">
        <f t="shared" si="8"/>
        <v>46</v>
      </c>
      <c r="P156" s="162">
        <f t="shared" si="9"/>
        <v>46</v>
      </c>
      <c r="Q156" s="262"/>
      <c r="R156" s="70"/>
      <c r="S156" s="70"/>
      <c r="T156" s="70"/>
      <c r="U156" s="70"/>
      <c r="V156" s="71"/>
    </row>
    <row r="157" spans="1:22" ht="15" x14ac:dyDescent="0.25">
      <c r="A157" s="270" t="s">
        <v>35</v>
      </c>
      <c r="B157" s="216">
        <v>41841</v>
      </c>
      <c r="C157" s="550">
        <v>13</v>
      </c>
      <c r="D157" s="550" t="str">
        <f t="shared" si="10"/>
        <v>Schaefer, Jack13</v>
      </c>
      <c r="E157" s="550">
        <v>0</v>
      </c>
      <c r="F157" s="276">
        <v>5</v>
      </c>
      <c r="G157" s="276">
        <v>5</v>
      </c>
      <c r="H157" s="276">
        <v>5</v>
      </c>
      <c r="I157" s="276">
        <v>6</v>
      </c>
      <c r="J157" s="276">
        <v>4</v>
      </c>
      <c r="K157" s="276">
        <v>6</v>
      </c>
      <c r="L157" s="276">
        <v>5</v>
      </c>
      <c r="M157" s="276">
        <v>6</v>
      </c>
      <c r="N157" s="276">
        <v>6</v>
      </c>
      <c r="O157" s="550">
        <f t="shared" si="8"/>
        <v>48</v>
      </c>
      <c r="P157" s="162">
        <f t="shared" si="9"/>
        <v>48</v>
      </c>
      <c r="Q157" s="262"/>
      <c r="R157" s="70"/>
      <c r="S157" s="70"/>
      <c r="T157" s="70"/>
      <c r="U157" s="70"/>
      <c r="V157" s="71"/>
    </row>
    <row r="158" spans="1:22" ht="15" x14ac:dyDescent="0.25">
      <c r="A158" s="270" t="s">
        <v>28</v>
      </c>
      <c r="B158" s="216">
        <v>41841</v>
      </c>
      <c r="C158" s="550">
        <v>13</v>
      </c>
      <c r="D158" s="550" t="str">
        <f t="shared" si="10"/>
        <v>Bliudzius, Romas13</v>
      </c>
      <c r="E158" s="550">
        <v>0</v>
      </c>
      <c r="F158" s="276">
        <v>6</v>
      </c>
      <c r="G158" s="276">
        <v>7</v>
      </c>
      <c r="H158" s="276">
        <v>4</v>
      </c>
      <c r="I158" s="276">
        <v>8</v>
      </c>
      <c r="J158" s="276">
        <v>8</v>
      </c>
      <c r="K158" s="276">
        <v>5</v>
      </c>
      <c r="L158" s="276">
        <v>6</v>
      </c>
      <c r="M158" s="276">
        <v>5</v>
      </c>
      <c r="N158" s="276">
        <v>10</v>
      </c>
      <c r="O158" s="550">
        <f t="shared" si="8"/>
        <v>59</v>
      </c>
      <c r="P158" s="162">
        <f t="shared" si="9"/>
        <v>59</v>
      </c>
      <c r="Q158" s="262"/>
      <c r="R158" s="70"/>
      <c r="S158" s="70"/>
      <c r="T158" s="70"/>
      <c r="U158" s="70"/>
      <c r="V158" s="71"/>
    </row>
    <row r="159" spans="1:22" ht="15" x14ac:dyDescent="0.25">
      <c r="A159" s="270" t="s">
        <v>38</v>
      </c>
      <c r="B159" s="216">
        <v>41841</v>
      </c>
      <c r="C159" s="550">
        <v>13</v>
      </c>
      <c r="D159" s="550" t="str">
        <f t="shared" si="10"/>
        <v>Trachsel, Brian13</v>
      </c>
      <c r="E159" s="550">
        <v>0</v>
      </c>
      <c r="F159" s="276">
        <v>5</v>
      </c>
      <c r="G159" s="276">
        <v>4</v>
      </c>
      <c r="H159" s="276">
        <v>4</v>
      </c>
      <c r="I159" s="276">
        <v>5</v>
      </c>
      <c r="J159" s="276">
        <v>4</v>
      </c>
      <c r="K159" s="276">
        <v>6</v>
      </c>
      <c r="L159" s="276">
        <v>4</v>
      </c>
      <c r="M159" s="276">
        <v>5</v>
      </c>
      <c r="N159" s="276">
        <v>8</v>
      </c>
      <c r="O159" s="550">
        <f t="shared" si="8"/>
        <v>45</v>
      </c>
      <c r="P159" s="162">
        <f t="shared" si="9"/>
        <v>45</v>
      </c>
      <c r="Q159" s="262"/>
      <c r="R159" s="70"/>
      <c r="S159" s="70"/>
      <c r="T159" s="70"/>
      <c r="U159" s="70"/>
      <c r="V159" s="71"/>
    </row>
    <row r="160" spans="1:22" ht="15" x14ac:dyDescent="0.25">
      <c r="A160" s="270" t="s">
        <v>130</v>
      </c>
      <c r="B160" s="216">
        <v>41841</v>
      </c>
      <c r="C160" s="550">
        <v>13</v>
      </c>
      <c r="D160" s="550" t="str">
        <f t="shared" si="10"/>
        <v>Angelosanto, Nick13</v>
      </c>
      <c r="E160" s="550">
        <v>0</v>
      </c>
      <c r="F160" s="276">
        <v>5</v>
      </c>
      <c r="G160" s="276">
        <v>4</v>
      </c>
      <c r="H160" s="276">
        <v>5</v>
      </c>
      <c r="I160" s="276">
        <v>8</v>
      </c>
      <c r="J160" s="276">
        <v>4</v>
      </c>
      <c r="K160" s="276">
        <v>5</v>
      </c>
      <c r="L160" s="276">
        <v>5</v>
      </c>
      <c r="M160" s="276">
        <v>5</v>
      </c>
      <c r="N160" s="276">
        <v>7</v>
      </c>
      <c r="O160" s="550">
        <f t="shared" si="8"/>
        <v>48</v>
      </c>
      <c r="P160" s="162">
        <f t="shared" si="9"/>
        <v>48</v>
      </c>
      <c r="Q160" s="262"/>
      <c r="R160" s="70"/>
      <c r="S160" s="70"/>
      <c r="T160" s="70"/>
      <c r="U160" s="70"/>
      <c r="V160" s="71"/>
    </row>
    <row r="161" spans="1:22" ht="15" x14ac:dyDescent="0.25">
      <c r="A161" s="270" t="s">
        <v>30</v>
      </c>
      <c r="B161" s="216">
        <v>41841</v>
      </c>
      <c r="C161" s="550">
        <v>13</v>
      </c>
      <c r="D161" s="550" t="str">
        <f t="shared" si="10"/>
        <v>Cashman, Cal13</v>
      </c>
      <c r="E161" s="550">
        <v>1</v>
      </c>
      <c r="F161" s="276">
        <v>6</v>
      </c>
      <c r="G161" s="276">
        <v>5</v>
      </c>
      <c r="H161" s="276">
        <v>5</v>
      </c>
      <c r="I161" s="276">
        <v>6</v>
      </c>
      <c r="J161" s="276">
        <v>7</v>
      </c>
      <c r="K161" s="276">
        <v>6</v>
      </c>
      <c r="L161" s="276">
        <v>3</v>
      </c>
      <c r="M161" s="276">
        <v>6</v>
      </c>
      <c r="N161" s="276">
        <v>6</v>
      </c>
      <c r="O161" s="550">
        <f t="shared" si="8"/>
        <v>50</v>
      </c>
      <c r="P161" s="162">
        <f t="shared" si="9"/>
        <v>50</v>
      </c>
      <c r="Q161" s="262"/>
      <c r="R161" s="70"/>
      <c r="S161" s="70"/>
      <c r="T161" s="70"/>
      <c r="U161" s="70"/>
      <c r="V161" s="71"/>
    </row>
    <row r="162" spans="1:22" ht="15" x14ac:dyDescent="0.25">
      <c r="A162" s="270" t="s">
        <v>154</v>
      </c>
      <c r="B162" s="216">
        <v>41841</v>
      </c>
      <c r="C162" s="550">
        <v>13</v>
      </c>
      <c r="D162" s="550" t="str">
        <f t="shared" si="10"/>
        <v>Trachsel, Ryan13</v>
      </c>
      <c r="E162" s="550">
        <v>1</v>
      </c>
      <c r="F162" s="276">
        <v>6</v>
      </c>
      <c r="G162" s="276">
        <v>5</v>
      </c>
      <c r="H162" s="276">
        <v>4</v>
      </c>
      <c r="I162" s="276">
        <v>7</v>
      </c>
      <c r="J162" s="276">
        <v>5</v>
      </c>
      <c r="K162" s="276">
        <v>6</v>
      </c>
      <c r="L162" s="276">
        <v>5</v>
      </c>
      <c r="M162" s="276">
        <v>7</v>
      </c>
      <c r="N162" s="276">
        <v>5</v>
      </c>
      <c r="O162" s="550">
        <f t="shared" si="8"/>
        <v>50</v>
      </c>
      <c r="P162" s="162">
        <f t="shared" si="9"/>
        <v>50</v>
      </c>
      <c r="Q162" s="262"/>
      <c r="R162" s="70"/>
      <c r="S162" s="70"/>
      <c r="T162" s="70"/>
      <c r="U162" s="70"/>
      <c r="V162" s="71"/>
    </row>
    <row r="163" spans="1:22" ht="15" x14ac:dyDescent="0.25">
      <c r="A163" s="270" t="s">
        <v>47</v>
      </c>
      <c r="B163" s="216">
        <v>41841</v>
      </c>
      <c r="C163" s="550">
        <v>13</v>
      </c>
      <c r="D163" s="550" t="str">
        <f t="shared" si="10"/>
        <v>Trachsel, Jeff13</v>
      </c>
      <c r="E163" s="550">
        <v>1</v>
      </c>
      <c r="F163" s="276">
        <v>5</v>
      </c>
      <c r="G163" s="276">
        <v>5</v>
      </c>
      <c r="H163" s="276">
        <v>4</v>
      </c>
      <c r="I163" s="276">
        <v>7</v>
      </c>
      <c r="J163" s="276">
        <v>5</v>
      </c>
      <c r="K163" s="276">
        <v>6</v>
      </c>
      <c r="L163" s="276">
        <v>4</v>
      </c>
      <c r="M163" s="276">
        <v>5</v>
      </c>
      <c r="N163" s="276">
        <v>5</v>
      </c>
      <c r="O163" s="550">
        <f t="shared" si="8"/>
        <v>46</v>
      </c>
      <c r="P163" s="162">
        <f t="shared" si="9"/>
        <v>46</v>
      </c>
      <c r="Q163" s="262"/>
      <c r="R163" s="70"/>
      <c r="S163" s="70"/>
      <c r="T163" s="70"/>
      <c r="U163" s="70"/>
      <c r="V163" s="71"/>
    </row>
    <row r="164" spans="1:22" ht="15" x14ac:dyDescent="0.25">
      <c r="A164" s="270" t="s">
        <v>40</v>
      </c>
      <c r="B164" s="216">
        <v>41841</v>
      </c>
      <c r="C164" s="550">
        <v>13</v>
      </c>
      <c r="D164" s="550" t="str">
        <f t="shared" si="10"/>
        <v>Trachsel, Mike13</v>
      </c>
      <c r="E164" s="550">
        <v>1</v>
      </c>
      <c r="F164" s="276">
        <v>6</v>
      </c>
      <c r="G164" s="276">
        <v>4</v>
      </c>
      <c r="H164" s="276">
        <v>3</v>
      </c>
      <c r="I164" s="276">
        <v>5</v>
      </c>
      <c r="J164" s="276">
        <v>4</v>
      </c>
      <c r="K164" s="276">
        <v>5</v>
      </c>
      <c r="L164" s="276">
        <v>4</v>
      </c>
      <c r="M164" s="276">
        <v>8</v>
      </c>
      <c r="N164" s="276">
        <v>4</v>
      </c>
      <c r="O164" s="550">
        <f t="shared" si="8"/>
        <v>43</v>
      </c>
      <c r="P164" s="162">
        <f t="shared" si="9"/>
        <v>43</v>
      </c>
      <c r="Q164" s="262"/>
      <c r="R164" s="70"/>
      <c r="S164" s="70"/>
      <c r="T164" s="70"/>
      <c r="U164" s="70"/>
      <c r="V164" s="71"/>
    </row>
    <row r="165" spans="1:22" ht="15" x14ac:dyDescent="0.25">
      <c r="A165" s="270" t="s">
        <v>39</v>
      </c>
      <c r="B165" s="216">
        <v>41841</v>
      </c>
      <c r="C165" s="550">
        <v>13</v>
      </c>
      <c r="D165" s="550" t="str">
        <f t="shared" si="10"/>
        <v>Trachsel, Jay13</v>
      </c>
      <c r="E165" s="550">
        <v>2</v>
      </c>
      <c r="F165" s="276">
        <v>5</v>
      </c>
      <c r="G165" s="276">
        <v>5</v>
      </c>
      <c r="H165" s="276">
        <v>5</v>
      </c>
      <c r="I165" s="276">
        <v>5</v>
      </c>
      <c r="J165" s="276">
        <v>4</v>
      </c>
      <c r="K165" s="276">
        <v>5</v>
      </c>
      <c r="L165" s="276">
        <v>3</v>
      </c>
      <c r="M165" s="276">
        <v>4</v>
      </c>
      <c r="N165" s="276">
        <v>6</v>
      </c>
      <c r="O165" s="550">
        <f t="shared" si="8"/>
        <v>42</v>
      </c>
      <c r="P165" s="162">
        <f t="shared" si="9"/>
        <v>42</v>
      </c>
      <c r="Q165" s="262"/>
      <c r="R165" s="70"/>
      <c r="S165" s="70"/>
      <c r="T165" s="70"/>
      <c r="U165" s="70"/>
      <c r="V165" s="71"/>
    </row>
    <row r="166" spans="1:22" ht="15" x14ac:dyDescent="0.25">
      <c r="A166" s="270" t="s">
        <v>48</v>
      </c>
      <c r="B166" s="216">
        <v>41841</v>
      </c>
      <c r="C166" s="550">
        <v>13</v>
      </c>
      <c r="D166" s="550" t="str">
        <f t="shared" si="10"/>
        <v>Gies, Tim13</v>
      </c>
      <c r="E166" s="550">
        <v>2</v>
      </c>
      <c r="F166" s="276">
        <v>5</v>
      </c>
      <c r="G166" s="276">
        <v>5</v>
      </c>
      <c r="H166" s="276">
        <v>4</v>
      </c>
      <c r="I166" s="276">
        <v>9</v>
      </c>
      <c r="J166" s="276">
        <v>6</v>
      </c>
      <c r="K166" s="276">
        <v>6</v>
      </c>
      <c r="L166" s="276">
        <v>4</v>
      </c>
      <c r="M166" s="276">
        <v>5</v>
      </c>
      <c r="N166" s="276">
        <v>6</v>
      </c>
      <c r="O166" s="550">
        <f t="shared" si="8"/>
        <v>50</v>
      </c>
      <c r="P166" s="162">
        <f t="shared" si="9"/>
        <v>49</v>
      </c>
      <c r="Q166" s="262"/>
      <c r="R166" s="70"/>
      <c r="S166" s="70"/>
      <c r="T166" s="70"/>
      <c r="U166" s="70"/>
      <c r="V166" s="71"/>
    </row>
    <row r="167" spans="1:22" ht="15" x14ac:dyDescent="0.25">
      <c r="A167" s="270" t="s">
        <v>49</v>
      </c>
      <c r="B167" s="216">
        <v>41841</v>
      </c>
      <c r="C167" s="550">
        <v>13</v>
      </c>
      <c r="D167" s="550" t="str">
        <f t="shared" si="10"/>
        <v>Mackson, John13</v>
      </c>
      <c r="E167" s="550">
        <v>2</v>
      </c>
      <c r="F167" s="276">
        <v>6</v>
      </c>
      <c r="G167" s="276">
        <v>4</v>
      </c>
      <c r="H167" s="276">
        <v>3</v>
      </c>
      <c r="I167" s="276">
        <v>6</v>
      </c>
      <c r="J167" s="276">
        <v>7</v>
      </c>
      <c r="K167" s="276">
        <v>6</v>
      </c>
      <c r="L167" s="276">
        <v>3</v>
      </c>
      <c r="M167" s="276">
        <v>5</v>
      </c>
      <c r="N167" s="276">
        <v>12</v>
      </c>
      <c r="O167" s="550">
        <f t="shared" si="8"/>
        <v>52</v>
      </c>
      <c r="P167" s="162">
        <f t="shared" si="9"/>
        <v>50</v>
      </c>
      <c r="Q167" s="262"/>
      <c r="R167" s="70"/>
      <c r="S167" s="70"/>
      <c r="T167" s="70"/>
      <c r="U167" s="70"/>
      <c r="V167" s="71"/>
    </row>
    <row r="168" spans="1:22" ht="15" x14ac:dyDescent="0.25">
      <c r="A168" s="270" t="s">
        <v>29</v>
      </c>
      <c r="B168" s="216">
        <v>41841</v>
      </c>
      <c r="C168" s="550">
        <v>13</v>
      </c>
      <c r="D168" s="550" t="str">
        <f t="shared" si="10"/>
        <v>Burke, David13</v>
      </c>
      <c r="E168" s="550">
        <v>2</v>
      </c>
      <c r="F168" s="276">
        <v>5</v>
      </c>
      <c r="G168" s="276">
        <v>5</v>
      </c>
      <c r="H168" s="276">
        <v>4</v>
      </c>
      <c r="I168" s="276">
        <v>5</v>
      </c>
      <c r="J168" s="276">
        <v>5</v>
      </c>
      <c r="K168" s="276">
        <v>5</v>
      </c>
      <c r="L168" s="276">
        <v>3</v>
      </c>
      <c r="M168" s="276">
        <v>4</v>
      </c>
      <c r="N168" s="276">
        <v>5</v>
      </c>
      <c r="O168" s="550">
        <f t="shared" si="8"/>
        <v>41</v>
      </c>
      <c r="P168" s="162">
        <f t="shared" si="9"/>
        <v>41</v>
      </c>
      <c r="Q168" s="262"/>
      <c r="R168" s="70"/>
      <c r="S168" s="70"/>
      <c r="T168" s="70"/>
      <c r="U168" s="70"/>
      <c r="V168" s="71"/>
    </row>
    <row r="169" spans="1:22" ht="15" x14ac:dyDescent="0.25">
      <c r="A169" s="270" t="s">
        <v>43</v>
      </c>
      <c r="B169" s="216">
        <v>41841</v>
      </c>
      <c r="C169" s="550">
        <v>13</v>
      </c>
      <c r="D169" s="550" t="str">
        <f t="shared" si="10"/>
        <v>VanHollebeke, Matt13</v>
      </c>
      <c r="E169" s="550">
        <v>3</v>
      </c>
      <c r="F169" s="276">
        <v>5</v>
      </c>
      <c r="G169" s="276">
        <v>4</v>
      </c>
      <c r="H169" s="276">
        <v>3</v>
      </c>
      <c r="I169" s="276">
        <v>4</v>
      </c>
      <c r="J169" s="276">
        <v>5</v>
      </c>
      <c r="K169" s="276">
        <v>3</v>
      </c>
      <c r="L169" s="276">
        <v>3</v>
      </c>
      <c r="M169" s="276">
        <v>5</v>
      </c>
      <c r="N169" s="276">
        <v>5</v>
      </c>
      <c r="O169" s="550">
        <f t="shared" si="8"/>
        <v>37</v>
      </c>
      <c r="P169" s="162">
        <f t="shared" si="9"/>
        <v>37</v>
      </c>
      <c r="Q169" s="262"/>
      <c r="R169" s="70"/>
      <c r="S169" s="70"/>
      <c r="T169" s="70"/>
      <c r="U169" s="70"/>
      <c r="V169" s="71"/>
    </row>
    <row r="170" spans="1:22" ht="15" x14ac:dyDescent="0.25">
      <c r="A170" s="270" t="s">
        <v>41</v>
      </c>
      <c r="B170" s="216">
        <v>41841</v>
      </c>
      <c r="C170" s="550">
        <v>13</v>
      </c>
      <c r="D170" s="550" t="str">
        <f t="shared" si="10"/>
        <v>Trachsel, Steve13</v>
      </c>
      <c r="E170" s="550">
        <v>3</v>
      </c>
      <c r="F170" s="276">
        <v>10</v>
      </c>
      <c r="G170" s="276">
        <v>6</v>
      </c>
      <c r="H170" s="276">
        <v>4</v>
      </c>
      <c r="I170" s="276">
        <v>5</v>
      </c>
      <c r="J170" s="276">
        <v>6</v>
      </c>
      <c r="K170" s="276">
        <v>5</v>
      </c>
      <c r="L170" s="276">
        <v>4</v>
      </c>
      <c r="M170" s="276">
        <v>6</v>
      </c>
      <c r="N170" s="276">
        <v>9</v>
      </c>
      <c r="O170" s="550">
        <f t="shared" si="8"/>
        <v>55</v>
      </c>
      <c r="P170" s="162">
        <f t="shared" si="9"/>
        <v>53</v>
      </c>
      <c r="Q170" s="262"/>
      <c r="R170" s="70"/>
      <c r="S170" s="70"/>
      <c r="T170" s="70"/>
      <c r="U170" s="70"/>
      <c r="V170" s="71"/>
    </row>
    <row r="171" spans="1:22" ht="15" x14ac:dyDescent="0.25">
      <c r="A171" s="270" t="s">
        <v>37</v>
      </c>
      <c r="B171" s="216">
        <v>41841</v>
      </c>
      <c r="C171" s="550">
        <v>13</v>
      </c>
      <c r="D171" s="550" t="str">
        <f t="shared" si="10"/>
        <v>Trachsel, Bill13</v>
      </c>
      <c r="E171" s="550">
        <v>3</v>
      </c>
      <c r="F171" s="276">
        <v>6</v>
      </c>
      <c r="G171" s="276">
        <v>5</v>
      </c>
      <c r="H171" s="276">
        <v>4</v>
      </c>
      <c r="I171" s="276">
        <v>6</v>
      </c>
      <c r="J171" s="276">
        <v>5</v>
      </c>
      <c r="K171" s="276">
        <v>5</v>
      </c>
      <c r="L171" s="276">
        <v>3</v>
      </c>
      <c r="M171" s="276">
        <v>5</v>
      </c>
      <c r="N171" s="276">
        <v>7</v>
      </c>
      <c r="O171" s="550">
        <f t="shared" si="8"/>
        <v>46</v>
      </c>
      <c r="P171" s="162">
        <f t="shared" si="9"/>
        <v>46</v>
      </c>
      <c r="Q171" s="262"/>
      <c r="R171" s="70"/>
      <c r="S171" s="70"/>
      <c r="T171" s="70"/>
      <c r="U171" s="70"/>
      <c r="V171" s="71"/>
    </row>
    <row r="172" spans="1:22" ht="15" x14ac:dyDescent="0.25">
      <c r="A172" s="270" t="s">
        <v>129</v>
      </c>
      <c r="B172" s="216">
        <v>41841</v>
      </c>
      <c r="C172" s="550">
        <v>13</v>
      </c>
      <c r="D172" s="550" t="str">
        <f t="shared" si="10"/>
        <v>Horst, Dale13</v>
      </c>
      <c r="E172" s="550">
        <v>3</v>
      </c>
      <c r="F172" s="276">
        <v>7</v>
      </c>
      <c r="G172" s="276">
        <v>5</v>
      </c>
      <c r="H172" s="276">
        <v>5</v>
      </c>
      <c r="I172" s="276">
        <v>8</v>
      </c>
      <c r="J172" s="276">
        <v>6</v>
      </c>
      <c r="K172" s="276">
        <v>5</v>
      </c>
      <c r="L172" s="276">
        <v>3</v>
      </c>
      <c r="M172" s="276">
        <v>7</v>
      </c>
      <c r="N172" s="276">
        <v>6</v>
      </c>
      <c r="O172" s="550">
        <f t="shared" si="8"/>
        <v>52</v>
      </c>
      <c r="P172" s="162">
        <f t="shared" si="9"/>
        <v>52</v>
      </c>
      <c r="Q172" s="262"/>
      <c r="R172" s="70"/>
      <c r="S172" s="70"/>
      <c r="T172" s="70"/>
      <c r="U172" s="70"/>
      <c r="V172" s="71"/>
    </row>
    <row r="173" spans="1:22" ht="15" x14ac:dyDescent="0.25">
      <c r="A173" s="270" t="s">
        <v>34</v>
      </c>
      <c r="B173" s="216">
        <v>41848</v>
      </c>
      <c r="C173" s="550">
        <v>14</v>
      </c>
      <c r="D173" s="550" t="str">
        <f t="shared" si="10"/>
        <v>Lewandowski, Mike14</v>
      </c>
      <c r="E173" s="550">
        <v>2</v>
      </c>
      <c r="F173" s="276">
        <v>6</v>
      </c>
      <c r="G173" s="276">
        <v>7</v>
      </c>
      <c r="H173" s="276">
        <v>4</v>
      </c>
      <c r="I173" s="276">
        <v>5</v>
      </c>
      <c r="J173" s="276">
        <v>5</v>
      </c>
      <c r="K173" s="276">
        <v>5</v>
      </c>
      <c r="L173" s="276">
        <v>5</v>
      </c>
      <c r="M173" s="276">
        <v>7</v>
      </c>
      <c r="N173" s="276">
        <v>8</v>
      </c>
      <c r="O173" s="550">
        <f t="shared" si="8"/>
        <v>52</v>
      </c>
      <c r="P173" s="162">
        <f t="shared" si="9"/>
        <v>52</v>
      </c>
      <c r="Q173" s="262"/>
      <c r="R173" s="70"/>
      <c r="S173" s="70"/>
      <c r="T173" s="70"/>
      <c r="U173" s="70"/>
      <c r="V173" s="71"/>
    </row>
    <row r="174" spans="1:22" ht="15" x14ac:dyDescent="0.25">
      <c r="A174" s="270" t="s">
        <v>131</v>
      </c>
      <c r="B174" s="216">
        <v>41848</v>
      </c>
      <c r="C174" s="550">
        <v>14</v>
      </c>
      <c r="D174" s="550" t="str">
        <f t="shared" si="10"/>
        <v>O'Hare, Nathan14</v>
      </c>
      <c r="E174" s="550">
        <v>2</v>
      </c>
      <c r="F174" s="276">
        <v>5</v>
      </c>
      <c r="G174" s="276">
        <v>3</v>
      </c>
      <c r="H174" s="276">
        <v>4</v>
      </c>
      <c r="I174" s="276">
        <v>4</v>
      </c>
      <c r="J174" s="276">
        <v>3</v>
      </c>
      <c r="K174" s="276">
        <v>6</v>
      </c>
      <c r="L174" s="276">
        <v>5</v>
      </c>
      <c r="M174" s="276">
        <v>7</v>
      </c>
      <c r="N174" s="276">
        <v>8</v>
      </c>
      <c r="O174" s="550">
        <f t="shared" si="8"/>
        <v>45</v>
      </c>
      <c r="P174" s="162">
        <f t="shared" si="9"/>
        <v>45</v>
      </c>
      <c r="Q174" s="262"/>
      <c r="R174" s="70"/>
      <c r="S174" s="70"/>
      <c r="T174" s="70"/>
      <c r="U174" s="70"/>
      <c r="V174" s="71"/>
    </row>
    <row r="175" spans="1:22" ht="15" x14ac:dyDescent="0.25">
      <c r="A175" s="270" t="s">
        <v>43</v>
      </c>
      <c r="B175" s="216">
        <v>41848</v>
      </c>
      <c r="C175" s="550">
        <v>14</v>
      </c>
      <c r="D175" s="550" t="str">
        <f t="shared" si="10"/>
        <v>VanHollebeke, Matt14</v>
      </c>
      <c r="E175" s="550">
        <v>2</v>
      </c>
      <c r="F175" s="276">
        <v>5</v>
      </c>
      <c r="G175" s="276">
        <v>4</v>
      </c>
      <c r="H175" s="276">
        <v>4</v>
      </c>
      <c r="I175" s="276">
        <v>4</v>
      </c>
      <c r="J175" s="276">
        <v>5</v>
      </c>
      <c r="K175" s="276">
        <v>3</v>
      </c>
      <c r="L175" s="276">
        <v>5</v>
      </c>
      <c r="M175" s="276">
        <v>8</v>
      </c>
      <c r="N175" s="276">
        <v>6</v>
      </c>
      <c r="O175" s="550">
        <f t="shared" ref="O175:O224" si="12">SUM(F175:N175)</f>
        <v>44</v>
      </c>
      <c r="P175" s="162">
        <f t="shared" si="9"/>
        <v>44</v>
      </c>
      <c r="Q175" s="262"/>
      <c r="R175" s="70"/>
      <c r="S175" s="70"/>
      <c r="T175" s="70"/>
      <c r="U175" s="70"/>
      <c r="V175" s="71"/>
    </row>
    <row r="176" spans="1:22" ht="15" x14ac:dyDescent="0.25">
      <c r="A176" s="270" t="s">
        <v>39</v>
      </c>
      <c r="B176" s="216">
        <v>41848</v>
      </c>
      <c r="C176" s="550">
        <v>14</v>
      </c>
      <c r="D176" s="550" t="str">
        <f t="shared" si="10"/>
        <v>Trachsel, Jay14</v>
      </c>
      <c r="E176" s="550">
        <v>2</v>
      </c>
      <c r="F176" s="276">
        <v>7</v>
      </c>
      <c r="G176" s="276">
        <v>4</v>
      </c>
      <c r="H176" s="276">
        <v>4</v>
      </c>
      <c r="I176" s="276">
        <v>4</v>
      </c>
      <c r="J176" s="276">
        <v>4</v>
      </c>
      <c r="K176" s="276">
        <v>5</v>
      </c>
      <c r="L176" s="276">
        <v>4</v>
      </c>
      <c r="M176" s="276">
        <v>6</v>
      </c>
      <c r="N176" s="276">
        <v>6</v>
      </c>
      <c r="O176" s="550">
        <f t="shared" si="12"/>
        <v>44</v>
      </c>
      <c r="P176" s="162">
        <f t="shared" si="9"/>
        <v>44</v>
      </c>
      <c r="Q176" s="262"/>
      <c r="R176" s="70"/>
      <c r="S176" s="70"/>
      <c r="T176" s="70"/>
      <c r="U176" s="70"/>
      <c r="V176" s="71"/>
    </row>
    <row r="177" spans="1:22" ht="15" x14ac:dyDescent="0.25">
      <c r="A177" s="270" t="s">
        <v>37</v>
      </c>
      <c r="B177" s="216">
        <v>41848</v>
      </c>
      <c r="C177" s="550">
        <v>14</v>
      </c>
      <c r="D177" s="550" t="str">
        <f t="shared" si="10"/>
        <v>Trachsel, Bill14</v>
      </c>
      <c r="E177" s="550">
        <v>2</v>
      </c>
      <c r="F177" s="276">
        <v>6</v>
      </c>
      <c r="G177" s="276">
        <v>4</v>
      </c>
      <c r="H177" s="276">
        <v>5</v>
      </c>
      <c r="I177" s="276">
        <v>2</v>
      </c>
      <c r="J177" s="276">
        <v>5</v>
      </c>
      <c r="K177" s="276">
        <v>5</v>
      </c>
      <c r="L177" s="276">
        <v>3</v>
      </c>
      <c r="M177" s="276">
        <v>5</v>
      </c>
      <c r="N177" s="276">
        <v>7</v>
      </c>
      <c r="O177" s="550">
        <f t="shared" si="12"/>
        <v>42</v>
      </c>
      <c r="P177" s="162">
        <f t="shared" si="9"/>
        <v>42</v>
      </c>
      <c r="Q177" s="262"/>
      <c r="R177" s="70"/>
      <c r="S177" s="70"/>
      <c r="T177" s="70"/>
      <c r="U177" s="70"/>
      <c r="V177" s="71"/>
    </row>
    <row r="178" spans="1:22" ht="15" x14ac:dyDescent="0.25">
      <c r="A178" s="270" t="s">
        <v>30</v>
      </c>
      <c r="B178" s="216">
        <v>41848</v>
      </c>
      <c r="C178" s="550">
        <v>14</v>
      </c>
      <c r="D178" s="550" t="str">
        <f t="shared" si="10"/>
        <v>Cashman, Cal14</v>
      </c>
      <c r="E178" s="550">
        <v>1</v>
      </c>
      <c r="F178" s="276">
        <v>6</v>
      </c>
      <c r="G178" s="276">
        <v>6</v>
      </c>
      <c r="H178" s="276">
        <v>3</v>
      </c>
      <c r="I178" s="276">
        <v>6</v>
      </c>
      <c r="J178" s="276">
        <v>7</v>
      </c>
      <c r="K178" s="276">
        <v>4</v>
      </c>
      <c r="L178" s="276">
        <v>4</v>
      </c>
      <c r="M178" s="276">
        <v>6</v>
      </c>
      <c r="N178" s="276">
        <v>7</v>
      </c>
      <c r="O178" s="550">
        <f t="shared" si="12"/>
        <v>49</v>
      </c>
      <c r="P178" s="162">
        <f t="shared" si="9"/>
        <v>49</v>
      </c>
      <c r="Q178" s="262"/>
      <c r="R178" s="70"/>
      <c r="S178" s="70"/>
      <c r="T178" s="70"/>
      <c r="U178" s="70"/>
      <c r="V178" s="71"/>
    </row>
    <row r="179" spans="1:22" ht="15" x14ac:dyDescent="0.25">
      <c r="A179" s="270" t="s">
        <v>129</v>
      </c>
      <c r="B179" s="216">
        <v>41848</v>
      </c>
      <c r="C179" s="550">
        <v>14</v>
      </c>
      <c r="D179" s="550" t="str">
        <f t="shared" si="10"/>
        <v>Horst, Dale14</v>
      </c>
      <c r="E179" s="550">
        <v>1</v>
      </c>
      <c r="F179" s="276">
        <v>6</v>
      </c>
      <c r="G179" s="276">
        <v>4</v>
      </c>
      <c r="H179" s="276">
        <v>4</v>
      </c>
      <c r="I179" s="276">
        <v>7</v>
      </c>
      <c r="J179" s="276">
        <v>4</v>
      </c>
      <c r="K179" s="276">
        <v>4</v>
      </c>
      <c r="L179" s="276">
        <v>4</v>
      </c>
      <c r="M179" s="276">
        <v>6</v>
      </c>
      <c r="N179" s="276">
        <v>6</v>
      </c>
      <c r="O179" s="550">
        <f t="shared" si="12"/>
        <v>45</v>
      </c>
      <c r="P179" s="162">
        <f t="shared" si="9"/>
        <v>45</v>
      </c>
      <c r="Q179" s="262"/>
      <c r="R179" s="70"/>
      <c r="S179" s="70"/>
      <c r="T179" s="70"/>
      <c r="U179" s="70"/>
      <c r="V179" s="71"/>
    </row>
    <row r="180" spans="1:22" ht="15" x14ac:dyDescent="0.25">
      <c r="A180" s="270" t="s">
        <v>49</v>
      </c>
      <c r="B180" s="216">
        <v>41848</v>
      </c>
      <c r="C180" s="550">
        <v>14</v>
      </c>
      <c r="D180" s="550" t="str">
        <f t="shared" si="10"/>
        <v>Mackson, John14</v>
      </c>
      <c r="E180" s="550">
        <v>1</v>
      </c>
      <c r="F180" s="276">
        <v>4</v>
      </c>
      <c r="G180" s="276">
        <v>6</v>
      </c>
      <c r="H180" s="276">
        <v>3</v>
      </c>
      <c r="I180" s="276">
        <v>7</v>
      </c>
      <c r="J180" s="276">
        <v>6</v>
      </c>
      <c r="K180" s="276">
        <v>5</v>
      </c>
      <c r="L180" s="276">
        <v>4</v>
      </c>
      <c r="M180" s="276">
        <v>6</v>
      </c>
      <c r="N180" s="276">
        <v>5</v>
      </c>
      <c r="O180" s="550">
        <f t="shared" si="12"/>
        <v>46</v>
      </c>
      <c r="P180" s="162">
        <f t="shared" si="9"/>
        <v>46</v>
      </c>
      <c r="Q180" s="262"/>
      <c r="R180" s="70"/>
      <c r="S180" s="70"/>
      <c r="T180" s="70"/>
      <c r="U180" s="70"/>
      <c r="V180" s="71"/>
    </row>
    <row r="181" spans="1:22" ht="15" x14ac:dyDescent="0.25">
      <c r="A181" s="270" t="s">
        <v>47</v>
      </c>
      <c r="B181" s="216">
        <v>41848</v>
      </c>
      <c r="C181" s="550">
        <v>14</v>
      </c>
      <c r="D181" s="550" t="str">
        <f t="shared" si="10"/>
        <v>Trachsel, Jeff14</v>
      </c>
      <c r="E181" s="550">
        <v>1</v>
      </c>
      <c r="F181" s="276">
        <v>4</v>
      </c>
      <c r="G181" s="276">
        <v>5</v>
      </c>
      <c r="H181" s="276">
        <v>2</v>
      </c>
      <c r="I181" s="276">
        <v>6</v>
      </c>
      <c r="J181" s="276">
        <v>5</v>
      </c>
      <c r="K181" s="276">
        <v>5</v>
      </c>
      <c r="L181" s="276">
        <v>4</v>
      </c>
      <c r="M181" s="276">
        <v>8</v>
      </c>
      <c r="N181" s="276">
        <v>6</v>
      </c>
      <c r="O181" s="550">
        <f t="shared" si="12"/>
        <v>45</v>
      </c>
      <c r="P181" s="162">
        <f t="shared" si="9"/>
        <v>45</v>
      </c>
      <c r="Q181" s="262"/>
      <c r="R181" s="70"/>
      <c r="S181" s="70"/>
      <c r="T181" s="70"/>
      <c r="U181" s="70"/>
      <c r="V181" s="71"/>
    </row>
    <row r="182" spans="1:22" ht="15" x14ac:dyDescent="0.25">
      <c r="A182" s="270" t="s">
        <v>130</v>
      </c>
      <c r="B182" s="216">
        <v>41848</v>
      </c>
      <c r="C182" s="550">
        <v>14</v>
      </c>
      <c r="D182" s="550" t="str">
        <f t="shared" si="10"/>
        <v>Angelosanto, Nick14</v>
      </c>
      <c r="E182" s="550">
        <v>0</v>
      </c>
      <c r="F182" s="276">
        <v>6</v>
      </c>
      <c r="G182" s="276">
        <v>4</v>
      </c>
      <c r="H182" s="276">
        <v>4</v>
      </c>
      <c r="I182" s="276">
        <v>5</v>
      </c>
      <c r="J182" s="276">
        <v>4</v>
      </c>
      <c r="K182" s="276">
        <v>4</v>
      </c>
      <c r="L182" s="276">
        <v>4</v>
      </c>
      <c r="M182" s="276">
        <v>5</v>
      </c>
      <c r="N182" s="276">
        <v>6</v>
      </c>
      <c r="O182" s="550">
        <f t="shared" si="12"/>
        <v>42</v>
      </c>
      <c r="P182" s="162">
        <f t="shared" si="9"/>
        <v>42</v>
      </c>
      <c r="Q182" s="262"/>
      <c r="R182" s="70"/>
      <c r="S182" s="70"/>
      <c r="T182" s="70"/>
      <c r="U182" s="70"/>
      <c r="V182" s="71"/>
    </row>
    <row r="183" spans="1:22" ht="15" x14ac:dyDescent="0.25">
      <c r="A183" s="270" t="s">
        <v>28</v>
      </c>
      <c r="B183" s="216">
        <v>41848</v>
      </c>
      <c r="C183" s="550">
        <v>14</v>
      </c>
      <c r="D183" s="550" t="str">
        <f t="shared" si="10"/>
        <v>Bliudzius, Romas14</v>
      </c>
      <c r="E183" s="550">
        <v>0</v>
      </c>
      <c r="F183" s="276">
        <v>10</v>
      </c>
      <c r="G183" s="276">
        <v>5</v>
      </c>
      <c r="H183" s="276">
        <v>6</v>
      </c>
      <c r="I183" s="276">
        <v>8</v>
      </c>
      <c r="J183" s="276">
        <v>9</v>
      </c>
      <c r="K183" s="276">
        <v>6</v>
      </c>
      <c r="L183" s="276">
        <v>4</v>
      </c>
      <c r="M183" s="276">
        <v>6</v>
      </c>
      <c r="N183" s="276">
        <v>7</v>
      </c>
      <c r="O183" s="550">
        <f t="shared" si="12"/>
        <v>61</v>
      </c>
      <c r="P183" s="162">
        <f t="shared" si="9"/>
        <v>58</v>
      </c>
      <c r="Q183" s="262"/>
      <c r="R183" s="70"/>
      <c r="S183" s="70"/>
      <c r="T183" s="70"/>
      <c r="U183" s="70"/>
      <c r="V183" s="71"/>
    </row>
    <row r="184" spans="1:22" ht="15" x14ac:dyDescent="0.25">
      <c r="A184" s="270" t="s">
        <v>130</v>
      </c>
      <c r="B184" s="216">
        <v>41855</v>
      </c>
      <c r="C184" s="550">
        <v>15</v>
      </c>
      <c r="D184" s="550" t="str">
        <f t="shared" si="10"/>
        <v>Angelosanto, Nick15</v>
      </c>
      <c r="E184" s="550">
        <v>0</v>
      </c>
      <c r="F184" s="276">
        <v>5</v>
      </c>
      <c r="G184" s="276">
        <v>5</v>
      </c>
      <c r="H184" s="276">
        <v>3</v>
      </c>
      <c r="I184" s="276">
        <v>5</v>
      </c>
      <c r="J184" s="276">
        <v>3</v>
      </c>
      <c r="K184" s="276">
        <v>5</v>
      </c>
      <c r="L184" s="276">
        <v>4</v>
      </c>
      <c r="M184" s="276">
        <v>6</v>
      </c>
      <c r="N184" s="276">
        <v>7</v>
      </c>
      <c r="O184" s="550">
        <f t="shared" si="12"/>
        <v>43</v>
      </c>
      <c r="P184" s="162">
        <f t="shared" si="9"/>
        <v>43</v>
      </c>
      <c r="Q184" s="262"/>
      <c r="R184" s="70"/>
      <c r="S184" s="70"/>
      <c r="T184" s="70"/>
      <c r="U184" s="70"/>
      <c r="V184" s="71"/>
    </row>
    <row r="185" spans="1:22" ht="15" x14ac:dyDescent="0.25">
      <c r="A185" s="270" t="s">
        <v>35</v>
      </c>
      <c r="B185" s="216">
        <v>41855</v>
      </c>
      <c r="C185" s="550">
        <v>15</v>
      </c>
      <c r="D185" s="550" t="str">
        <f t="shared" si="10"/>
        <v>Schaefer, Jack15</v>
      </c>
      <c r="E185" s="550">
        <v>0</v>
      </c>
      <c r="F185" s="276">
        <v>5</v>
      </c>
      <c r="G185" s="276">
        <v>4</v>
      </c>
      <c r="H185" s="276">
        <v>5</v>
      </c>
      <c r="I185" s="276">
        <v>5</v>
      </c>
      <c r="J185" s="276">
        <v>6</v>
      </c>
      <c r="K185" s="276">
        <v>6</v>
      </c>
      <c r="L185" s="276">
        <v>4</v>
      </c>
      <c r="M185" s="276">
        <v>5</v>
      </c>
      <c r="N185" s="276">
        <v>8</v>
      </c>
      <c r="O185" s="550">
        <f t="shared" si="12"/>
        <v>48</v>
      </c>
      <c r="P185" s="162">
        <f t="shared" si="9"/>
        <v>48</v>
      </c>
      <c r="Q185" s="262"/>
      <c r="R185" s="70"/>
      <c r="S185" s="70"/>
      <c r="T185" s="70"/>
      <c r="U185" s="70"/>
      <c r="V185" s="71"/>
    </row>
    <row r="186" spans="1:22" ht="15" x14ac:dyDescent="0.25">
      <c r="A186" s="270" t="s">
        <v>28</v>
      </c>
      <c r="B186" s="216">
        <v>41855</v>
      </c>
      <c r="C186" s="550">
        <v>15</v>
      </c>
      <c r="D186" s="550" t="str">
        <f t="shared" si="10"/>
        <v>Bliudzius, Romas15</v>
      </c>
      <c r="E186" s="550">
        <v>0</v>
      </c>
      <c r="F186" s="276">
        <v>5</v>
      </c>
      <c r="G186" s="276">
        <v>8</v>
      </c>
      <c r="H186" s="276">
        <v>4</v>
      </c>
      <c r="I186" s="276">
        <v>5</v>
      </c>
      <c r="J186" s="276">
        <v>6</v>
      </c>
      <c r="K186" s="276">
        <v>8</v>
      </c>
      <c r="L186" s="276">
        <v>8</v>
      </c>
      <c r="M186" s="276">
        <v>5</v>
      </c>
      <c r="N186" s="276">
        <v>6</v>
      </c>
      <c r="O186" s="550">
        <f t="shared" si="12"/>
        <v>55</v>
      </c>
      <c r="P186" s="162">
        <f t="shared" si="9"/>
        <v>53</v>
      </c>
      <c r="Q186" s="262"/>
      <c r="R186" s="70"/>
      <c r="S186" s="70"/>
      <c r="T186" s="70"/>
      <c r="U186" s="70"/>
      <c r="V186" s="71"/>
    </row>
    <row r="187" spans="1:22" ht="15" x14ac:dyDescent="0.25">
      <c r="A187" s="270" t="s">
        <v>30</v>
      </c>
      <c r="B187" s="216">
        <v>41855</v>
      </c>
      <c r="C187" s="550">
        <v>15</v>
      </c>
      <c r="D187" s="550" t="str">
        <f t="shared" si="10"/>
        <v>Cashman, Cal15</v>
      </c>
      <c r="E187" s="550">
        <v>1</v>
      </c>
      <c r="F187" s="276">
        <v>8</v>
      </c>
      <c r="G187" s="276">
        <v>6</v>
      </c>
      <c r="H187" s="276">
        <v>6</v>
      </c>
      <c r="I187" s="276">
        <v>6</v>
      </c>
      <c r="J187" s="276">
        <v>6</v>
      </c>
      <c r="K187" s="276">
        <v>6</v>
      </c>
      <c r="L187" s="276">
        <v>4</v>
      </c>
      <c r="M187" s="276">
        <v>5</v>
      </c>
      <c r="N187" s="276">
        <v>7</v>
      </c>
      <c r="O187" s="550">
        <f t="shared" si="12"/>
        <v>54</v>
      </c>
      <c r="P187" s="162">
        <f t="shared" si="9"/>
        <v>54</v>
      </c>
      <c r="Q187" s="262"/>
      <c r="R187" s="70"/>
      <c r="S187" s="70"/>
      <c r="T187" s="70"/>
      <c r="U187" s="70"/>
      <c r="V187" s="71"/>
    </row>
    <row r="188" spans="1:22" ht="15" x14ac:dyDescent="0.25">
      <c r="A188" s="270" t="s">
        <v>38</v>
      </c>
      <c r="B188" s="216">
        <v>41855</v>
      </c>
      <c r="C188" s="550">
        <v>15</v>
      </c>
      <c r="D188" s="550" t="str">
        <f t="shared" si="10"/>
        <v>Trachsel, Brian15</v>
      </c>
      <c r="E188" s="550">
        <v>1</v>
      </c>
      <c r="F188" s="276">
        <v>4</v>
      </c>
      <c r="G188" s="276">
        <v>5</v>
      </c>
      <c r="H188" s="276">
        <v>3</v>
      </c>
      <c r="I188" s="276">
        <v>6</v>
      </c>
      <c r="J188" s="276">
        <v>4</v>
      </c>
      <c r="K188" s="276">
        <v>6</v>
      </c>
      <c r="L188" s="276">
        <v>6</v>
      </c>
      <c r="M188" s="276">
        <v>5</v>
      </c>
      <c r="N188" s="276">
        <v>7</v>
      </c>
      <c r="O188" s="550">
        <f t="shared" si="12"/>
        <v>46</v>
      </c>
      <c r="P188" s="162">
        <f t="shared" si="9"/>
        <v>46</v>
      </c>
      <c r="Q188" s="262"/>
      <c r="R188" s="70"/>
      <c r="S188" s="70"/>
      <c r="T188" s="70"/>
      <c r="U188" s="70"/>
      <c r="V188" s="71"/>
    </row>
    <row r="189" spans="1:22" ht="15" x14ac:dyDescent="0.25">
      <c r="A189" s="270" t="s">
        <v>57</v>
      </c>
      <c r="B189" s="216">
        <v>41855</v>
      </c>
      <c r="C189" s="550">
        <v>15</v>
      </c>
      <c r="D189" s="550" t="str">
        <f t="shared" si="10"/>
        <v>Hoffman, George15</v>
      </c>
      <c r="E189" s="550">
        <v>1</v>
      </c>
      <c r="F189" s="276">
        <v>5</v>
      </c>
      <c r="G189" s="276">
        <v>4</v>
      </c>
      <c r="H189" s="276">
        <v>4</v>
      </c>
      <c r="I189" s="276">
        <v>5</v>
      </c>
      <c r="J189" s="276">
        <v>4</v>
      </c>
      <c r="K189" s="276">
        <v>5</v>
      </c>
      <c r="L189" s="276">
        <v>4</v>
      </c>
      <c r="M189" s="276">
        <v>4</v>
      </c>
      <c r="N189" s="276">
        <v>5</v>
      </c>
      <c r="O189" s="550">
        <f t="shared" si="12"/>
        <v>40</v>
      </c>
      <c r="P189" s="162">
        <f t="shared" si="9"/>
        <v>40</v>
      </c>
      <c r="Q189" s="262"/>
      <c r="R189" s="70"/>
      <c r="S189" s="70"/>
      <c r="T189" s="70"/>
      <c r="U189" s="70"/>
      <c r="V189" s="71"/>
    </row>
    <row r="190" spans="1:22" ht="15" x14ac:dyDescent="0.25">
      <c r="A190" s="270" t="s">
        <v>47</v>
      </c>
      <c r="B190" s="216">
        <v>41855</v>
      </c>
      <c r="C190" s="550">
        <v>15</v>
      </c>
      <c r="D190" s="550" t="str">
        <f t="shared" si="10"/>
        <v>Trachsel, Jeff15</v>
      </c>
      <c r="E190" s="550">
        <v>1</v>
      </c>
      <c r="F190" s="276">
        <v>5</v>
      </c>
      <c r="G190" s="276">
        <v>4</v>
      </c>
      <c r="H190" s="276">
        <v>4</v>
      </c>
      <c r="I190" s="276">
        <v>5</v>
      </c>
      <c r="J190" s="276">
        <v>3</v>
      </c>
      <c r="K190" s="276">
        <v>5</v>
      </c>
      <c r="L190" s="276">
        <v>4</v>
      </c>
      <c r="M190" s="276">
        <v>4</v>
      </c>
      <c r="N190" s="276">
        <v>6</v>
      </c>
      <c r="O190" s="550">
        <f t="shared" si="12"/>
        <v>40</v>
      </c>
      <c r="P190" s="162">
        <f t="shared" si="9"/>
        <v>40</v>
      </c>
      <c r="Q190" s="262"/>
      <c r="R190" s="70"/>
      <c r="S190" s="70"/>
      <c r="T190" s="70"/>
      <c r="U190" s="70"/>
      <c r="V190" s="71"/>
    </row>
    <row r="191" spans="1:22" ht="15" x14ac:dyDescent="0.25">
      <c r="A191" s="270" t="s">
        <v>43</v>
      </c>
      <c r="B191" s="216">
        <v>41855</v>
      </c>
      <c r="C191" s="550">
        <v>15</v>
      </c>
      <c r="D191" s="550" t="str">
        <f t="shared" si="10"/>
        <v>VanHollebeke, Matt15</v>
      </c>
      <c r="E191" s="550">
        <v>2</v>
      </c>
      <c r="F191" s="276">
        <v>5</v>
      </c>
      <c r="G191" s="276">
        <v>4</v>
      </c>
      <c r="H191" s="276">
        <v>4</v>
      </c>
      <c r="I191" s="276">
        <v>4</v>
      </c>
      <c r="J191" s="276">
        <v>4</v>
      </c>
      <c r="K191" s="276">
        <v>6</v>
      </c>
      <c r="L191" s="276">
        <v>3</v>
      </c>
      <c r="M191" s="276">
        <v>6</v>
      </c>
      <c r="N191" s="276">
        <v>6</v>
      </c>
      <c r="O191" s="550">
        <f t="shared" si="12"/>
        <v>42</v>
      </c>
      <c r="P191" s="162">
        <f t="shared" si="9"/>
        <v>42</v>
      </c>
      <c r="Q191" s="262"/>
      <c r="R191" s="70"/>
      <c r="S191" s="70"/>
      <c r="T191" s="70"/>
      <c r="U191" s="70"/>
      <c r="V191" s="71"/>
    </row>
    <row r="192" spans="1:22" ht="15" x14ac:dyDescent="0.25">
      <c r="A192" s="270" t="s">
        <v>29</v>
      </c>
      <c r="B192" s="216">
        <v>41855</v>
      </c>
      <c r="C192" s="550">
        <v>15</v>
      </c>
      <c r="D192" s="550" t="str">
        <f t="shared" si="10"/>
        <v>Burke, David15</v>
      </c>
      <c r="E192" s="550">
        <v>2</v>
      </c>
      <c r="F192" s="276">
        <v>5</v>
      </c>
      <c r="G192" s="276">
        <v>6</v>
      </c>
      <c r="H192" s="276">
        <v>3</v>
      </c>
      <c r="I192" s="276">
        <v>4</v>
      </c>
      <c r="J192" s="276">
        <v>7</v>
      </c>
      <c r="K192" s="276">
        <v>5</v>
      </c>
      <c r="L192" s="276">
        <v>4</v>
      </c>
      <c r="M192" s="276">
        <v>5</v>
      </c>
      <c r="N192" s="276">
        <v>4</v>
      </c>
      <c r="O192" s="550">
        <f t="shared" si="12"/>
        <v>43</v>
      </c>
      <c r="P192" s="162">
        <f t="shared" si="9"/>
        <v>43</v>
      </c>
      <c r="Q192" s="262"/>
      <c r="R192" s="70"/>
      <c r="S192" s="70"/>
      <c r="T192" s="70"/>
      <c r="U192" s="70"/>
      <c r="V192" s="71"/>
    </row>
    <row r="193" spans="1:22" ht="15" x14ac:dyDescent="0.25">
      <c r="A193" s="270" t="s">
        <v>39</v>
      </c>
      <c r="B193" s="216">
        <v>41855</v>
      </c>
      <c r="C193" s="550">
        <v>15</v>
      </c>
      <c r="D193" s="550" t="str">
        <f t="shared" si="10"/>
        <v>Trachsel, Jay15</v>
      </c>
      <c r="E193" s="550">
        <v>2</v>
      </c>
      <c r="F193" s="276">
        <v>6</v>
      </c>
      <c r="G193" s="276">
        <v>4</v>
      </c>
      <c r="H193" s="276">
        <v>5</v>
      </c>
      <c r="I193" s="276">
        <v>7</v>
      </c>
      <c r="J193" s="276">
        <v>5</v>
      </c>
      <c r="K193" s="276">
        <v>5</v>
      </c>
      <c r="L193" s="276">
        <v>4</v>
      </c>
      <c r="M193" s="276">
        <v>5</v>
      </c>
      <c r="N193" s="276">
        <v>5</v>
      </c>
      <c r="O193" s="550">
        <f t="shared" si="12"/>
        <v>46</v>
      </c>
      <c r="P193" s="162">
        <f t="shared" si="9"/>
        <v>46</v>
      </c>
      <c r="Q193" s="262"/>
      <c r="R193" s="70"/>
      <c r="S193" s="70"/>
      <c r="T193" s="70"/>
      <c r="U193" s="70"/>
      <c r="V193" s="71"/>
    </row>
    <row r="194" spans="1:22" ht="15" x14ac:dyDescent="0.25">
      <c r="A194" s="270" t="s">
        <v>131</v>
      </c>
      <c r="B194" s="216">
        <v>41855</v>
      </c>
      <c r="C194" s="550">
        <v>15</v>
      </c>
      <c r="D194" s="550" t="str">
        <f t="shared" si="10"/>
        <v>O'Hare, Nathan15</v>
      </c>
      <c r="E194" s="550">
        <v>3</v>
      </c>
      <c r="F194" s="276">
        <v>4</v>
      </c>
      <c r="G194" s="276">
        <v>5</v>
      </c>
      <c r="H194" s="276">
        <v>4</v>
      </c>
      <c r="I194" s="276">
        <v>8</v>
      </c>
      <c r="J194" s="276">
        <v>3</v>
      </c>
      <c r="K194" s="276">
        <v>4</v>
      </c>
      <c r="L194" s="276">
        <v>4</v>
      </c>
      <c r="M194" s="276">
        <v>6</v>
      </c>
      <c r="N194" s="276">
        <v>6</v>
      </c>
      <c r="O194" s="550">
        <f t="shared" si="12"/>
        <v>44</v>
      </c>
      <c r="P194" s="162">
        <f t="shared" ref="P194:P224" si="13">IF(F194&gt;$F$229*2,$F$229*2,F194) + IF(G194&gt;$G$229*2,$G$229*2,G194) + IF(H194&gt;$H$229*2,$H$229*2,H194) + IF(I194&gt;$I$229*2,$I$229*2,I194) + IF(J194&gt;$J$229*2,$J$229*2,J194) + IF(K194&gt;$K$229*2,$K$229*2,K194) + IF(L194&gt;$L$229*2,$L$229*2,L194) + IF(M194&gt;$M$229*2,$M$229*2,M194) + IF(N194&gt;$N$229*2,$N$229*2,N194)</f>
        <v>44</v>
      </c>
      <c r="Q194" s="262"/>
      <c r="R194" s="70"/>
      <c r="S194" s="70"/>
      <c r="T194" s="70"/>
      <c r="U194" s="70"/>
      <c r="V194" s="71"/>
    </row>
    <row r="195" spans="1:22" ht="15" x14ac:dyDescent="0.25">
      <c r="A195" s="270" t="s">
        <v>34</v>
      </c>
      <c r="B195" s="216">
        <v>41855</v>
      </c>
      <c r="C195" s="550">
        <v>15</v>
      </c>
      <c r="D195" s="550" t="str">
        <f t="shared" ref="D195:D224" si="14">A195&amp;C195</f>
        <v>Lewandowski, Mike15</v>
      </c>
      <c r="E195" s="550">
        <v>3</v>
      </c>
      <c r="F195" s="276">
        <v>6</v>
      </c>
      <c r="G195" s="276">
        <v>5</v>
      </c>
      <c r="H195" s="276">
        <v>4</v>
      </c>
      <c r="I195" s="276">
        <v>6</v>
      </c>
      <c r="J195" s="276">
        <v>5</v>
      </c>
      <c r="K195" s="276">
        <v>7</v>
      </c>
      <c r="L195" s="276">
        <v>5</v>
      </c>
      <c r="M195" s="276">
        <v>4</v>
      </c>
      <c r="N195" s="276">
        <v>7</v>
      </c>
      <c r="O195" s="550">
        <f t="shared" si="12"/>
        <v>49</v>
      </c>
      <c r="P195" s="162">
        <f t="shared" si="13"/>
        <v>49</v>
      </c>
      <c r="Q195" s="262"/>
      <c r="R195" s="70"/>
      <c r="S195" s="70"/>
      <c r="T195" s="70"/>
      <c r="U195" s="70"/>
      <c r="V195" s="71"/>
    </row>
    <row r="196" spans="1:22" ht="15" x14ac:dyDescent="0.25">
      <c r="A196" s="270" t="s">
        <v>41</v>
      </c>
      <c r="B196" s="216">
        <v>41855</v>
      </c>
      <c r="C196" s="550">
        <v>15</v>
      </c>
      <c r="D196" s="550" t="str">
        <f t="shared" si="14"/>
        <v>Trachsel, Steve15</v>
      </c>
      <c r="E196" s="550">
        <v>3</v>
      </c>
      <c r="F196" s="276">
        <v>5</v>
      </c>
      <c r="G196" s="276">
        <v>5</v>
      </c>
      <c r="H196" s="276">
        <v>3</v>
      </c>
      <c r="I196" s="276">
        <v>7</v>
      </c>
      <c r="J196" s="276">
        <v>6</v>
      </c>
      <c r="K196" s="276">
        <v>5</v>
      </c>
      <c r="L196" s="276">
        <v>4</v>
      </c>
      <c r="M196" s="276">
        <v>5</v>
      </c>
      <c r="N196" s="276">
        <v>4</v>
      </c>
      <c r="O196" s="550">
        <f t="shared" ref="O196:O199" si="15">SUM(F196:N196)</f>
        <v>44</v>
      </c>
      <c r="P196" s="162">
        <f t="shared" si="13"/>
        <v>44</v>
      </c>
      <c r="Q196" s="262"/>
      <c r="R196" s="70"/>
      <c r="S196" s="70"/>
      <c r="T196" s="70"/>
      <c r="U196" s="70"/>
      <c r="V196" s="71"/>
    </row>
    <row r="197" spans="1:22" ht="15" x14ac:dyDescent="0.25">
      <c r="A197" s="270" t="s">
        <v>129</v>
      </c>
      <c r="B197" s="216">
        <v>41855</v>
      </c>
      <c r="C197" s="550">
        <v>15</v>
      </c>
      <c r="D197" s="550" t="str">
        <f t="shared" si="14"/>
        <v>Horst, Dale15</v>
      </c>
      <c r="E197" s="550">
        <v>3</v>
      </c>
      <c r="F197" s="276">
        <v>6</v>
      </c>
      <c r="G197" s="276">
        <v>5</v>
      </c>
      <c r="H197" s="276">
        <v>3</v>
      </c>
      <c r="I197" s="276">
        <v>6</v>
      </c>
      <c r="J197" s="276">
        <v>5</v>
      </c>
      <c r="K197" s="276">
        <v>5</v>
      </c>
      <c r="L197" s="276">
        <v>5</v>
      </c>
      <c r="M197" s="276">
        <v>6</v>
      </c>
      <c r="N197" s="276">
        <v>7</v>
      </c>
      <c r="O197" s="550">
        <f t="shared" si="15"/>
        <v>48</v>
      </c>
      <c r="P197" s="162">
        <f t="shared" si="13"/>
        <v>48</v>
      </c>
      <c r="Q197" s="262"/>
      <c r="R197" s="70"/>
      <c r="S197" s="70"/>
      <c r="T197" s="70"/>
      <c r="U197" s="70"/>
      <c r="V197" s="71"/>
    </row>
    <row r="198" spans="1:22" ht="15" x14ac:dyDescent="0.25">
      <c r="A198" s="270" t="s">
        <v>40</v>
      </c>
      <c r="B198" s="216">
        <v>41855</v>
      </c>
      <c r="C198" s="550">
        <v>15</v>
      </c>
      <c r="D198" s="550" t="str">
        <f t="shared" si="14"/>
        <v>Trachsel, Mike15</v>
      </c>
      <c r="E198" s="550">
        <v>3</v>
      </c>
      <c r="F198" s="276">
        <v>4</v>
      </c>
      <c r="G198" s="276">
        <v>3</v>
      </c>
      <c r="H198" s="276">
        <v>6</v>
      </c>
      <c r="I198" s="276">
        <v>6</v>
      </c>
      <c r="J198" s="276">
        <v>4</v>
      </c>
      <c r="K198" s="276">
        <v>5</v>
      </c>
      <c r="L198" s="276">
        <v>4</v>
      </c>
      <c r="M198" s="276">
        <v>5</v>
      </c>
      <c r="N198" s="276">
        <v>5</v>
      </c>
      <c r="O198" s="550">
        <f t="shared" si="15"/>
        <v>42</v>
      </c>
      <c r="P198" s="162">
        <f t="shared" si="13"/>
        <v>42</v>
      </c>
      <c r="Q198" s="262"/>
      <c r="R198" s="70"/>
      <c r="S198" s="70"/>
      <c r="T198" s="70"/>
      <c r="U198" s="70"/>
      <c r="V198" s="71"/>
    </row>
    <row r="199" spans="1:22" ht="15" x14ac:dyDescent="0.25">
      <c r="A199" s="270"/>
      <c r="B199" s="216"/>
      <c r="C199" s="550"/>
      <c r="D199" s="550" t="str">
        <f t="shared" si="14"/>
        <v/>
      </c>
      <c r="E199" s="550"/>
      <c r="F199" s="276"/>
      <c r="G199" s="276"/>
      <c r="H199" s="276"/>
      <c r="I199" s="276"/>
      <c r="J199" s="276"/>
      <c r="K199" s="276"/>
      <c r="L199" s="276"/>
      <c r="M199" s="276"/>
      <c r="N199" s="276"/>
      <c r="O199" s="550">
        <f t="shared" si="15"/>
        <v>0</v>
      </c>
      <c r="P199" s="162">
        <f t="shared" si="13"/>
        <v>0</v>
      </c>
      <c r="Q199" s="262"/>
      <c r="R199" s="70"/>
      <c r="S199" s="70"/>
      <c r="T199" s="70"/>
      <c r="U199" s="70"/>
      <c r="V199" s="71"/>
    </row>
    <row r="200" spans="1:22" ht="15" x14ac:dyDescent="0.25">
      <c r="A200" s="270"/>
      <c r="B200" s="216"/>
      <c r="C200" s="550"/>
      <c r="D200" s="550" t="str">
        <f t="shared" si="14"/>
        <v/>
      </c>
      <c r="E200" s="550"/>
      <c r="F200" s="276"/>
      <c r="G200" s="276"/>
      <c r="H200" s="276"/>
      <c r="I200" s="276"/>
      <c r="J200" s="276"/>
      <c r="K200" s="276"/>
      <c r="L200" s="276"/>
      <c r="M200" s="276"/>
      <c r="N200" s="276"/>
      <c r="O200" s="550">
        <f t="shared" ref="O200:O203" si="16">SUM(F200:N200)</f>
        <v>0</v>
      </c>
      <c r="P200" s="162">
        <f t="shared" si="13"/>
        <v>0</v>
      </c>
      <c r="Q200" s="262"/>
      <c r="R200" s="70"/>
      <c r="S200" s="70"/>
      <c r="T200" s="70"/>
      <c r="U200" s="70"/>
      <c r="V200" s="71"/>
    </row>
    <row r="201" spans="1:22" ht="15" x14ac:dyDescent="0.25">
      <c r="A201" s="270"/>
      <c r="B201" s="216"/>
      <c r="C201" s="550"/>
      <c r="D201" s="550" t="str">
        <f t="shared" si="14"/>
        <v/>
      </c>
      <c r="E201" s="550"/>
      <c r="F201" s="276"/>
      <c r="G201" s="276"/>
      <c r="H201" s="276"/>
      <c r="I201" s="276"/>
      <c r="J201" s="276"/>
      <c r="K201" s="276"/>
      <c r="L201" s="276"/>
      <c r="M201" s="276"/>
      <c r="N201" s="276"/>
      <c r="O201" s="550">
        <f t="shared" si="16"/>
        <v>0</v>
      </c>
      <c r="P201" s="162">
        <f t="shared" si="13"/>
        <v>0</v>
      </c>
      <c r="Q201" s="262"/>
      <c r="R201" s="70"/>
      <c r="S201" s="70"/>
      <c r="T201" s="70"/>
      <c r="U201" s="70"/>
      <c r="V201" s="71"/>
    </row>
    <row r="202" spans="1:22" ht="15" x14ac:dyDescent="0.25">
      <c r="A202" s="270"/>
      <c r="B202" s="216"/>
      <c r="C202" s="550"/>
      <c r="D202" s="550" t="str">
        <f t="shared" si="14"/>
        <v/>
      </c>
      <c r="E202" s="550"/>
      <c r="F202" s="276"/>
      <c r="G202" s="276"/>
      <c r="H202" s="276"/>
      <c r="I202" s="276"/>
      <c r="J202" s="276"/>
      <c r="K202" s="276"/>
      <c r="L202" s="276"/>
      <c r="M202" s="276"/>
      <c r="N202" s="276"/>
      <c r="O202" s="550">
        <f t="shared" si="16"/>
        <v>0</v>
      </c>
      <c r="P202" s="162">
        <f t="shared" si="13"/>
        <v>0</v>
      </c>
      <c r="Q202" s="262"/>
      <c r="R202" s="70"/>
      <c r="S202" s="70"/>
      <c r="T202" s="70"/>
      <c r="U202" s="70"/>
      <c r="V202" s="71"/>
    </row>
    <row r="203" spans="1:22" ht="15" x14ac:dyDescent="0.25">
      <c r="A203" s="270"/>
      <c r="B203" s="216"/>
      <c r="C203" s="550"/>
      <c r="D203" s="550" t="str">
        <f t="shared" si="14"/>
        <v/>
      </c>
      <c r="E203" s="550"/>
      <c r="F203" s="276"/>
      <c r="G203" s="276"/>
      <c r="H203" s="276"/>
      <c r="I203" s="276"/>
      <c r="J203" s="276"/>
      <c r="K203" s="276"/>
      <c r="L203" s="276"/>
      <c r="M203" s="276"/>
      <c r="N203" s="276"/>
      <c r="O203" s="550">
        <f t="shared" si="16"/>
        <v>0</v>
      </c>
      <c r="P203" s="162">
        <f t="shared" si="13"/>
        <v>0</v>
      </c>
      <c r="Q203" s="262"/>
      <c r="R203" s="70"/>
      <c r="S203" s="70"/>
      <c r="T203" s="70"/>
      <c r="U203" s="70"/>
      <c r="V203" s="71"/>
    </row>
    <row r="204" spans="1:22" ht="15" x14ac:dyDescent="0.25">
      <c r="A204" s="270"/>
      <c r="B204" s="216"/>
      <c r="C204" s="550"/>
      <c r="D204" s="550" t="str">
        <f t="shared" si="14"/>
        <v/>
      </c>
      <c r="E204" s="550"/>
      <c r="F204" s="276"/>
      <c r="G204" s="276"/>
      <c r="H204" s="276"/>
      <c r="I204" s="276"/>
      <c r="J204" s="276"/>
      <c r="K204" s="276"/>
      <c r="L204" s="276"/>
      <c r="M204" s="276"/>
      <c r="N204" s="276"/>
      <c r="O204" s="550">
        <f t="shared" si="12"/>
        <v>0</v>
      </c>
      <c r="P204" s="162">
        <f t="shared" si="13"/>
        <v>0</v>
      </c>
      <c r="Q204" s="262"/>
      <c r="R204" s="70"/>
      <c r="S204" s="70"/>
      <c r="T204" s="70"/>
      <c r="U204" s="70"/>
      <c r="V204" s="71"/>
    </row>
    <row r="205" spans="1:22" ht="15" x14ac:dyDescent="0.25">
      <c r="A205" s="270"/>
      <c r="B205" s="216"/>
      <c r="C205" s="550"/>
      <c r="D205" s="550" t="str">
        <f t="shared" si="14"/>
        <v/>
      </c>
      <c r="E205" s="550"/>
      <c r="F205" s="276"/>
      <c r="G205" s="276"/>
      <c r="H205" s="276"/>
      <c r="I205" s="276"/>
      <c r="J205" s="276"/>
      <c r="K205" s="276"/>
      <c r="L205" s="276"/>
      <c r="M205" s="276"/>
      <c r="N205" s="276"/>
      <c r="O205" s="550">
        <f t="shared" si="12"/>
        <v>0</v>
      </c>
      <c r="P205" s="162">
        <f t="shared" si="13"/>
        <v>0</v>
      </c>
      <c r="Q205" s="262"/>
      <c r="R205" s="70"/>
      <c r="S205" s="70"/>
      <c r="T205" s="70"/>
      <c r="U205" s="70"/>
      <c r="V205" s="71"/>
    </row>
    <row r="206" spans="1:22" ht="15" x14ac:dyDescent="0.25">
      <c r="A206" s="270"/>
      <c r="B206" s="216"/>
      <c r="C206" s="550"/>
      <c r="D206" s="550" t="str">
        <f t="shared" si="14"/>
        <v/>
      </c>
      <c r="E206" s="550"/>
      <c r="F206" s="276"/>
      <c r="G206" s="276"/>
      <c r="H206" s="276"/>
      <c r="I206" s="276"/>
      <c r="J206" s="276"/>
      <c r="K206" s="276"/>
      <c r="L206" s="276"/>
      <c r="M206" s="276"/>
      <c r="N206" s="276"/>
      <c r="O206" s="550">
        <f t="shared" si="12"/>
        <v>0</v>
      </c>
      <c r="P206" s="162">
        <f t="shared" si="13"/>
        <v>0</v>
      </c>
      <c r="Q206" s="262"/>
      <c r="R206" s="70"/>
      <c r="S206" s="70"/>
      <c r="T206" s="70"/>
      <c r="U206" s="70"/>
      <c r="V206" s="71"/>
    </row>
    <row r="207" spans="1:22" ht="15" x14ac:dyDescent="0.25">
      <c r="A207" s="270"/>
      <c r="B207" s="216"/>
      <c r="C207" s="550"/>
      <c r="D207" s="550" t="str">
        <f t="shared" si="14"/>
        <v/>
      </c>
      <c r="E207" s="550"/>
      <c r="F207" s="276"/>
      <c r="G207" s="276"/>
      <c r="H207" s="276"/>
      <c r="I207" s="276"/>
      <c r="J207" s="276"/>
      <c r="K207" s="276"/>
      <c r="L207" s="276"/>
      <c r="M207" s="276"/>
      <c r="N207" s="276"/>
      <c r="O207" s="550">
        <f t="shared" si="12"/>
        <v>0</v>
      </c>
      <c r="P207" s="162">
        <f t="shared" si="13"/>
        <v>0</v>
      </c>
      <c r="Q207" s="262"/>
      <c r="R207" s="70"/>
      <c r="S207" s="70"/>
      <c r="T207" s="70"/>
      <c r="U207" s="70"/>
      <c r="V207" s="71"/>
    </row>
    <row r="208" spans="1:22" ht="15" x14ac:dyDescent="0.25">
      <c r="A208" s="270"/>
      <c r="B208" s="216"/>
      <c r="C208" s="550"/>
      <c r="D208" s="550" t="str">
        <f t="shared" si="14"/>
        <v/>
      </c>
      <c r="E208" s="550"/>
      <c r="F208" s="276"/>
      <c r="G208" s="276"/>
      <c r="H208" s="276"/>
      <c r="I208" s="276"/>
      <c r="J208" s="276"/>
      <c r="K208" s="276"/>
      <c r="L208" s="276"/>
      <c r="M208" s="276"/>
      <c r="N208" s="276"/>
      <c r="O208" s="550">
        <f t="shared" si="12"/>
        <v>0</v>
      </c>
      <c r="P208" s="162">
        <f t="shared" si="13"/>
        <v>0</v>
      </c>
      <c r="Q208" s="262"/>
      <c r="R208" s="70"/>
      <c r="S208" s="70"/>
      <c r="T208" s="70"/>
      <c r="U208" s="70"/>
      <c r="V208" s="71"/>
    </row>
    <row r="209" spans="1:22" ht="15" x14ac:dyDescent="0.25">
      <c r="A209" s="270"/>
      <c r="B209" s="216"/>
      <c r="C209" s="550"/>
      <c r="D209" s="550" t="str">
        <f t="shared" si="14"/>
        <v/>
      </c>
      <c r="E209" s="550"/>
      <c r="F209" s="276"/>
      <c r="G209" s="276"/>
      <c r="H209" s="276"/>
      <c r="I209" s="276"/>
      <c r="J209" s="276"/>
      <c r="K209" s="276"/>
      <c r="L209" s="276"/>
      <c r="M209" s="276"/>
      <c r="N209" s="276"/>
      <c r="O209" s="550">
        <f t="shared" si="12"/>
        <v>0</v>
      </c>
      <c r="P209" s="162">
        <f t="shared" si="13"/>
        <v>0</v>
      </c>
      <c r="Q209" s="262"/>
      <c r="R209" s="70"/>
      <c r="S209" s="70"/>
      <c r="T209" s="70"/>
      <c r="U209" s="70"/>
      <c r="V209" s="71"/>
    </row>
    <row r="210" spans="1:22" ht="15" x14ac:dyDescent="0.25">
      <c r="A210" s="270"/>
      <c r="B210" s="216"/>
      <c r="C210" s="550"/>
      <c r="D210" s="550" t="str">
        <f t="shared" si="14"/>
        <v/>
      </c>
      <c r="E210" s="550"/>
      <c r="F210" s="276"/>
      <c r="G210" s="276"/>
      <c r="H210" s="276"/>
      <c r="I210" s="276"/>
      <c r="J210" s="276"/>
      <c r="K210" s="276"/>
      <c r="L210" s="276"/>
      <c r="M210" s="276"/>
      <c r="N210" s="276"/>
      <c r="O210" s="550">
        <f t="shared" si="12"/>
        <v>0</v>
      </c>
      <c r="P210" s="162">
        <f t="shared" si="13"/>
        <v>0</v>
      </c>
      <c r="Q210" s="262"/>
      <c r="R210" s="70"/>
      <c r="S210" s="70"/>
      <c r="T210" s="70"/>
      <c r="U210" s="70"/>
      <c r="V210" s="71"/>
    </row>
    <row r="211" spans="1:22" ht="15" x14ac:dyDescent="0.25">
      <c r="A211" s="270"/>
      <c r="B211" s="216"/>
      <c r="C211" s="550"/>
      <c r="D211" s="550" t="str">
        <f t="shared" si="14"/>
        <v/>
      </c>
      <c r="E211" s="550"/>
      <c r="F211" s="276"/>
      <c r="G211" s="276"/>
      <c r="H211" s="276"/>
      <c r="I211" s="276"/>
      <c r="J211" s="276"/>
      <c r="K211" s="276"/>
      <c r="L211" s="276"/>
      <c r="M211" s="276"/>
      <c r="N211" s="276"/>
      <c r="O211" s="550">
        <f t="shared" si="12"/>
        <v>0</v>
      </c>
      <c r="P211" s="162">
        <f t="shared" si="13"/>
        <v>0</v>
      </c>
      <c r="Q211" s="262"/>
      <c r="R211" s="70"/>
      <c r="S211" s="70"/>
      <c r="T211" s="70"/>
      <c r="U211" s="70"/>
      <c r="V211" s="71"/>
    </row>
    <row r="212" spans="1:22" ht="15" x14ac:dyDescent="0.25">
      <c r="A212" s="270"/>
      <c r="B212" s="216"/>
      <c r="C212" s="550"/>
      <c r="D212" s="550" t="str">
        <f t="shared" si="14"/>
        <v/>
      </c>
      <c r="E212" s="550"/>
      <c r="F212" s="276"/>
      <c r="G212" s="276"/>
      <c r="H212" s="276"/>
      <c r="I212" s="276"/>
      <c r="J212" s="276"/>
      <c r="K212" s="276"/>
      <c r="L212" s="276"/>
      <c r="M212" s="276"/>
      <c r="N212" s="276"/>
      <c r="O212" s="550">
        <f t="shared" si="12"/>
        <v>0</v>
      </c>
      <c r="P212" s="162">
        <f t="shared" si="13"/>
        <v>0</v>
      </c>
      <c r="Q212" s="262"/>
      <c r="R212" s="70"/>
      <c r="S212" s="70"/>
      <c r="T212" s="70"/>
      <c r="U212" s="70"/>
      <c r="V212" s="71"/>
    </row>
    <row r="213" spans="1:22" ht="15" x14ac:dyDescent="0.25">
      <c r="A213" s="270"/>
      <c r="B213" s="216"/>
      <c r="C213" s="550"/>
      <c r="D213" s="550" t="str">
        <f t="shared" si="14"/>
        <v/>
      </c>
      <c r="E213" s="550"/>
      <c r="F213" s="276"/>
      <c r="G213" s="276"/>
      <c r="H213" s="276"/>
      <c r="I213" s="276"/>
      <c r="J213" s="276"/>
      <c r="K213" s="276"/>
      <c r="L213" s="276"/>
      <c r="M213" s="276"/>
      <c r="N213" s="276"/>
      <c r="O213" s="550">
        <f t="shared" si="12"/>
        <v>0</v>
      </c>
      <c r="P213" s="162">
        <f t="shared" si="13"/>
        <v>0</v>
      </c>
      <c r="Q213" s="262"/>
      <c r="R213" s="70"/>
      <c r="S213" s="70"/>
      <c r="T213" s="70"/>
      <c r="U213" s="70"/>
      <c r="V213" s="71"/>
    </row>
    <row r="214" spans="1:22" ht="15" x14ac:dyDescent="0.25">
      <c r="A214" s="270"/>
      <c r="B214" s="216"/>
      <c r="C214" s="550"/>
      <c r="D214" s="550" t="str">
        <f t="shared" si="14"/>
        <v/>
      </c>
      <c r="E214" s="550"/>
      <c r="F214" s="276"/>
      <c r="G214" s="276"/>
      <c r="H214" s="276"/>
      <c r="I214" s="276"/>
      <c r="J214" s="276"/>
      <c r="K214" s="276"/>
      <c r="L214" s="276"/>
      <c r="M214" s="276"/>
      <c r="N214" s="276"/>
      <c r="O214" s="550">
        <f t="shared" si="12"/>
        <v>0</v>
      </c>
      <c r="P214" s="162">
        <f t="shared" si="13"/>
        <v>0</v>
      </c>
      <c r="Q214" s="262"/>
      <c r="R214" s="70"/>
      <c r="S214" s="70"/>
      <c r="T214" s="70"/>
      <c r="U214" s="70"/>
      <c r="V214" s="71"/>
    </row>
    <row r="215" spans="1:22" ht="15" x14ac:dyDescent="0.25">
      <c r="A215" s="270"/>
      <c r="B215" s="216"/>
      <c r="C215" s="550"/>
      <c r="D215" s="550" t="str">
        <f t="shared" si="14"/>
        <v/>
      </c>
      <c r="E215" s="550"/>
      <c r="F215" s="276"/>
      <c r="G215" s="276"/>
      <c r="H215" s="276"/>
      <c r="I215" s="276"/>
      <c r="J215" s="276"/>
      <c r="K215" s="276"/>
      <c r="L215" s="276"/>
      <c r="M215" s="276"/>
      <c r="N215" s="276"/>
      <c r="O215" s="550">
        <f t="shared" si="12"/>
        <v>0</v>
      </c>
      <c r="P215" s="162">
        <f t="shared" si="13"/>
        <v>0</v>
      </c>
      <c r="Q215" s="262"/>
      <c r="R215" s="70"/>
      <c r="S215" s="70"/>
      <c r="T215" s="70"/>
      <c r="U215" s="70"/>
      <c r="V215" s="71"/>
    </row>
    <row r="216" spans="1:22" ht="15" x14ac:dyDescent="0.25">
      <c r="A216" s="270"/>
      <c r="B216" s="216"/>
      <c r="C216" s="550"/>
      <c r="D216" s="550" t="str">
        <f t="shared" si="14"/>
        <v/>
      </c>
      <c r="E216" s="550"/>
      <c r="F216" s="276"/>
      <c r="G216" s="276"/>
      <c r="H216" s="276"/>
      <c r="I216" s="276"/>
      <c r="J216" s="276"/>
      <c r="K216" s="276"/>
      <c r="L216" s="276"/>
      <c r="M216" s="276"/>
      <c r="N216" s="276"/>
      <c r="O216" s="550">
        <f t="shared" si="12"/>
        <v>0</v>
      </c>
      <c r="P216" s="162">
        <f t="shared" si="13"/>
        <v>0</v>
      </c>
      <c r="Q216" s="262"/>
      <c r="R216" s="70"/>
      <c r="S216" s="70"/>
      <c r="T216" s="70"/>
      <c r="U216" s="70"/>
      <c r="V216" s="71"/>
    </row>
    <row r="217" spans="1:22" ht="15" x14ac:dyDescent="0.25">
      <c r="A217" s="270"/>
      <c r="B217" s="216"/>
      <c r="C217" s="550"/>
      <c r="D217" s="550" t="str">
        <f t="shared" si="14"/>
        <v/>
      </c>
      <c r="E217" s="550"/>
      <c r="F217" s="276"/>
      <c r="G217" s="276"/>
      <c r="H217" s="276"/>
      <c r="I217" s="276"/>
      <c r="J217" s="276"/>
      <c r="K217" s="276"/>
      <c r="L217" s="276"/>
      <c r="M217" s="276"/>
      <c r="N217" s="276"/>
      <c r="O217" s="550">
        <f t="shared" si="12"/>
        <v>0</v>
      </c>
      <c r="P217" s="162">
        <f t="shared" si="13"/>
        <v>0</v>
      </c>
      <c r="Q217" s="262"/>
      <c r="R217" s="70"/>
      <c r="S217" s="70"/>
      <c r="T217" s="70"/>
      <c r="U217" s="70"/>
      <c r="V217" s="71"/>
    </row>
    <row r="218" spans="1:22" ht="15" x14ac:dyDescent="0.25">
      <c r="A218" s="270"/>
      <c r="B218" s="216"/>
      <c r="C218" s="550"/>
      <c r="D218" s="550" t="str">
        <f t="shared" si="14"/>
        <v/>
      </c>
      <c r="E218" s="550"/>
      <c r="F218" s="276"/>
      <c r="G218" s="276"/>
      <c r="H218" s="276"/>
      <c r="I218" s="276"/>
      <c r="J218" s="276"/>
      <c r="K218" s="276"/>
      <c r="L218" s="276"/>
      <c r="M218" s="276"/>
      <c r="N218" s="276"/>
      <c r="O218" s="550">
        <f t="shared" si="12"/>
        <v>0</v>
      </c>
      <c r="P218" s="162">
        <f t="shared" si="13"/>
        <v>0</v>
      </c>
      <c r="Q218" s="262"/>
      <c r="R218" s="70"/>
      <c r="S218" s="70"/>
      <c r="T218" s="70"/>
      <c r="U218" s="70"/>
      <c r="V218" s="71"/>
    </row>
    <row r="219" spans="1:22" ht="15" x14ac:dyDescent="0.25">
      <c r="A219" s="270"/>
      <c r="B219" s="216"/>
      <c r="C219" s="550"/>
      <c r="D219" s="550" t="str">
        <f t="shared" si="14"/>
        <v/>
      </c>
      <c r="E219" s="550"/>
      <c r="F219" s="276"/>
      <c r="G219" s="276"/>
      <c r="H219" s="276"/>
      <c r="I219" s="276"/>
      <c r="J219" s="276"/>
      <c r="K219" s="276"/>
      <c r="L219" s="276"/>
      <c r="M219" s="276"/>
      <c r="N219" s="276"/>
      <c r="O219" s="550">
        <f t="shared" si="12"/>
        <v>0</v>
      </c>
      <c r="P219" s="162">
        <f t="shared" si="13"/>
        <v>0</v>
      </c>
      <c r="Q219" s="262"/>
      <c r="R219" s="70"/>
      <c r="S219" s="70"/>
      <c r="T219" s="70"/>
      <c r="U219" s="70"/>
      <c r="V219" s="71"/>
    </row>
    <row r="220" spans="1:22" ht="15" x14ac:dyDescent="0.25">
      <c r="A220" s="270"/>
      <c r="B220" s="216"/>
      <c r="C220" s="550"/>
      <c r="D220" s="550" t="str">
        <f t="shared" si="14"/>
        <v/>
      </c>
      <c r="E220" s="550"/>
      <c r="F220" s="276"/>
      <c r="G220" s="276"/>
      <c r="H220" s="276"/>
      <c r="I220" s="276"/>
      <c r="J220" s="276"/>
      <c r="K220" s="276"/>
      <c r="L220" s="276"/>
      <c r="M220" s="276"/>
      <c r="N220" s="276"/>
      <c r="O220" s="550">
        <f t="shared" si="12"/>
        <v>0</v>
      </c>
      <c r="P220" s="162">
        <f t="shared" si="13"/>
        <v>0</v>
      </c>
      <c r="Q220" s="262"/>
      <c r="R220" s="70"/>
      <c r="S220" s="70"/>
      <c r="T220" s="70"/>
      <c r="U220" s="70"/>
      <c r="V220" s="71"/>
    </row>
    <row r="221" spans="1:22" ht="15" x14ac:dyDescent="0.25">
      <c r="A221" s="270"/>
      <c r="B221" s="216"/>
      <c r="C221" s="550"/>
      <c r="D221" s="550" t="str">
        <f t="shared" si="14"/>
        <v/>
      </c>
      <c r="E221" s="550"/>
      <c r="F221" s="276"/>
      <c r="G221" s="276"/>
      <c r="H221" s="276"/>
      <c r="I221" s="276"/>
      <c r="J221" s="276"/>
      <c r="K221" s="276"/>
      <c r="L221" s="276"/>
      <c r="M221" s="276"/>
      <c r="N221" s="276"/>
      <c r="O221" s="550">
        <f t="shared" si="12"/>
        <v>0</v>
      </c>
      <c r="P221" s="162">
        <f t="shared" si="13"/>
        <v>0</v>
      </c>
      <c r="Q221" s="262"/>
      <c r="R221" s="70"/>
      <c r="S221" s="70"/>
      <c r="T221" s="70"/>
      <c r="U221" s="70"/>
      <c r="V221" s="71"/>
    </row>
    <row r="222" spans="1:22" ht="15" x14ac:dyDescent="0.25">
      <c r="A222" s="270"/>
      <c r="B222" s="216"/>
      <c r="C222" s="550"/>
      <c r="D222" s="550" t="str">
        <f t="shared" si="14"/>
        <v/>
      </c>
      <c r="E222" s="550"/>
      <c r="F222" s="276"/>
      <c r="G222" s="276"/>
      <c r="H222" s="276"/>
      <c r="I222" s="276"/>
      <c r="J222" s="276"/>
      <c r="K222" s="276"/>
      <c r="L222" s="276"/>
      <c r="M222" s="276"/>
      <c r="N222" s="276"/>
      <c r="O222" s="550">
        <f t="shared" si="12"/>
        <v>0</v>
      </c>
      <c r="P222" s="162">
        <f t="shared" si="13"/>
        <v>0</v>
      </c>
      <c r="Q222" s="262"/>
      <c r="R222" s="70"/>
      <c r="S222" s="70"/>
      <c r="T222" s="70"/>
      <c r="U222" s="70"/>
      <c r="V222" s="71"/>
    </row>
    <row r="223" spans="1:22" ht="15" x14ac:dyDescent="0.25">
      <c r="A223" s="270"/>
      <c r="B223" s="216"/>
      <c r="C223" s="550"/>
      <c r="D223" s="550" t="str">
        <f t="shared" si="14"/>
        <v/>
      </c>
      <c r="E223" s="550"/>
      <c r="F223" s="276"/>
      <c r="G223" s="276"/>
      <c r="H223" s="276"/>
      <c r="I223" s="276"/>
      <c r="J223" s="276"/>
      <c r="K223" s="276"/>
      <c r="L223" s="276"/>
      <c r="M223" s="276"/>
      <c r="N223" s="276"/>
      <c r="O223" s="550">
        <f t="shared" si="12"/>
        <v>0</v>
      </c>
      <c r="P223" s="162">
        <f t="shared" si="13"/>
        <v>0</v>
      </c>
      <c r="Q223" s="262"/>
      <c r="R223" s="70"/>
      <c r="S223" s="70"/>
      <c r="T223" s="70"/>
      <c r="U223" s="70"/>
      <c r="V223" s="71"/>
    </row>
    <row r="224" spans="1:22" ht="15.75" thickBot="1" x14ac:dyDescent="0.3">
      <c r="A224" s="273"/>
      <c r="B224" s="217"/>
      <c r="C224" s="548"/>
      <c r="D224" s="550" t="str">
        <f t="shared" si="14"/>
        <v/>
      </c>
      <c r="E224" s="550"/>
      <c r="F224" s="276"/>
      <c r="G224" s="276"/>
      <c r="H224" s="276"/>
      <c r="I224" s="276"/>
      <c r="J224" s="276"/>
      <c r="K224" s="276"/>
      <c r="L224" s="276"/>
      <c r="M224" s="276"/>
      <c r="N224" s="276"/>
      <c r="O224" s="550">
        <f t="shared" si="12"/>
        <v>0</v>
      </c>
      <c r="P224" s="162">
        <f t="shared" si="13"/>
        <v>0</v>
      </c>
      <c r="Q224" s="160"/>
      <c r="R224" s="160"/>
      <c r="S224" s="160"/>
      <c r="T224" s="160"/>
      <c r="U224" s="160"/>
      <c r="V224" s="161"/>
    </row>
    <row r="225" spans="1:22" x14ac:dyDescent="0.2">
      <c r="A225" s="153" t="s">
        <v>6</v>
      </c>
      <c r="B225" s="151" t="s">
        <v>4</v>
      </c>
      <c r="C225" s="69" t="s">
        <v>4</v>
      </c>
      <c r="D225" s="152"/>
      <c r="E225" s="15" t="s">
        <v>4</v>
      </c>
      <c r="F225" s="214">
        <f t="shared" ref="F225:P225" si="17">AVERAGE(F2:F224)</f>
        <v>5.532994923857868</v>
      </c>
      <c r="G225" s="215">
        <f t="shared" si="17"/>
        <v>4.9796954314720816</v>
      </c>
      <c r="H225" s="215">
        <f t="shared" si="17"/>
        <v>4.3147208121827409</v>
      </c>
      <c r="I225" s="215">
        <f t="shared" si="17"/>
        <v>5.9086294416243659</v>
      </c>
      <c r="J225" s="215">
        <f t="shared" si="17"/>
        <v>5.0406091370558377</v>
      </c>
      <c r="K225" s="215">
        <f t="shared" si="17"/>
        <v>5.2284263959390866</v>
      </c>
      <c r="L225" s="215">
        <f t="shared" si="17"/>
        <v>4.1472081218274113</v>
      </c>
      <c r="M225" s="215">
        <f t="shared" si="17"/>
        <v>5.6598984771573608</v>
      </c>
      <c r="N225" s="154">
        <f t="shared" si="17"/>
        <v>6.2690355329949234</v>
      </c>
      <c r="O225" s="191">
        <f t="shared" si="17"/>
        <v>41.591928251121075</v>
      </c>
      <c r="P225" s="154">
        <f t="shared" si="17"/>
        <v>41.322869955156953</v>
      </c>
      <c r="Q225" s="155"/>
      <c r="R225" s="156"/>
      <c r="S225" s="156"/>
      <c r="T225" s="156"/>
      <c r="U225" s="156"/>
      <c r="V225" s="157"/>
    </row>
    <row r="226" spans="1:22" x14ac:dyDescent="0.2">
      <c r="A226" s="16" t="s">
        <v>44</v>
      </c>
      <c r="B226" s="47" t="s">
        <v>4</v>
      </c>
      <c r="C226" s="17" t="s">
        <v>4</v>
      </c>
      <c r="D226" s="30"/>
      <c r="E226" s="14" t="s">
        <v>4</v>
      </c>
      <c r="F226" s="18">
        <f>F225-F229</f>
        <v>1.532994923857868</v>
      </c>
      <c r="G226" s="19">
        <f t="shared" ref="G226:O226" si="18">G225-G229</f>
        <v>0.9796954314720816</v>
      </c>
      <c r="H226" s="19">
        <f t="shared" si="18"/>
        <v>1.3147208121827409</v>
      </c>
      <c r="I226" s="19">
        <f t="shared" si="18"/>
        <v>1.9086294416243659</v>
      </c>
      <c r="J226" s="19">
        <f t="shared" si="18"/>
        <v>1.0406091370558377</v>
      </c>
      <c r="K226" s="19">
        <f t="shared" si="18"/>
        <v>1.2284263959390866</v>
      </c>
      <c r="L226" s="19">
        <f t="shared" si="18"/>
        <v>1.1472081218274113</v>
      </c>
      <c r="M226" s="19">
        <f t="shared" si="18"/>
        <v>1.6598984771573608</v>
      </c>
      <c r="N226" s="20">
        <f t="shared" si="18"/>
        <v>1.2690355329949234</v>
      </c>
      <c r="O226" s="192">
        <f t="shared" si="18"/>
        <v>6.5919282511210753</v>
      </c>
      <c r="P226" s="20" t="s">
        <v>4</v>
      </c>
      <c r="Q226" s="108"/>
      <c r="R226" s="109"/>
      <c r="S226" s="109"/>
      <c r="T226" s="109"/>
      <c r="U226" s="109"/>
      <c r="V226" s="110"/>
    </row>
    <row r="227" spans="1:22" x14ac:dyDescent="0.2">
      <c r="A227" s="16" t="s">
        <v>45</v>
      </c>
      <c r="B227" s="47" t="s">
        <v>4</v>
      </c>
      <c r="C227" s="17" t="s">
        <v>4</v>
      </c>
      <c r="D227" s="30"/>
      <c r="E227" s="14" t="s">
        <v>4</v>
      </c>
      <c r="F227" s="21">
        <f t="shared" ref="F227:N227" si="19">RANK(F226,$F$226:$N$226)</f>
        <v>3</v>
      </c>
      <c r="G227" s="22">
        <f t="shared" si="19"/>
        <v>9</v>
      </c>
      <c r="H227" s="22">
        <f t="shared" si="19"/>
        <v>4</v>
      </c>
      <c r="I227" s="22">
        <f t="shared" si="19"/>
        <v>1</v>
      </c>
      <c r="J227" s="22">
        <f t="shared" si="19"/>
        <v>8</v>
      </c>
      <c r="K227" s="22">
        <f t="shared" si="19"/>
        <v>6</v>
      </c>
      <c r="L227" s="22">
        <f t="shared" si="19"/>
        <v>7</v>
      </c>
      <c r="M227" s="22">
        <f t="shared" si="19"/>
        <v>2</v>
      </c>
      <c r="N227" s="23">
        <f t="shared" si="19"/>
        <v>5</v>
      </c>
      <c r="O227" s="192"/>
      <c r="P227" s="20"/>
      <c r="Q227" s="108"/>
      <c r="R227" s="109"/>
      <c r="S227" s="109"/>
      <c r="T227" s="109"/>
      <c r="U227" s="109"/>
      <c r="V227" s="110"/>
    </row>
    <row r="228" spans="1:22" x14ac:dyDescent="0.2">
      <c r="A228" s="16" t="s">
        <v>5</v>
      </c>
      <c r="B228" s="47" t="s">
        <v>4</v>
      </c>
      <c r="C228" s="17" t="s">
        <v>4</v>
      </c>
      <c r="D228" s="30"/>
      <c r="E228" s="14" t="s">
        <v>4</v>
      </c>
      <c r="F228" s="21">
        <v>340</v>
      </c>
      <c r="G228" s="22">
        <v>275</v>
      </c>
      <c r="H228" s="22">
        <v>175</v>
      </c>
      <c r="I228" s="22">
        <v>375</v>
      </c>
      <c r="J228" s="22">
        <v>255</v>
      </c>
      <c r="K228" s="22">
        <v>325</v>
      </c>
      <c r="L228" s="22">
        <v>165</v>
      </c>
      <c r="M228" s="22">
        <v>365</v>
      </c>
      <c r="N228" s="23">
        <v>465</v>
      </c>
      <c r="O228" s="193">
        <f>SUM(F228:N228)</f>
        <v>2740</v>
      </c>
      <c r="P228" s="551" t="s">
        <v>4</v>
      </c>
      <c r="Q228" s="108"/>
      <c r="R228" s="109"/>
      <c r="S228" s="109"/>
      <c r="T228" s="109"/>
      <c r="U228" s="109"/>
      <c r="V228" s="110"/>
    </row>
    <row r="229" spans="1:22" ht="15" thickBot="1" x14ac:dyDescent="0.25">
      <c r="A229" s="24" t="s">
        <v>3</v>
      </c>
      <c r="B229" s="48" t="s">
        <v>4</v>
      </c>
      <c r="C229" s="25" t="s">
        <v>4</v>
      </c>
      <c r="D229" s="31"/>
      <c r="E229" s="9" t="s">
        <v>4</v>
      </c>
      <c r="F229" s="27">
        <v>4</v>
      </c>
      <c r="G229" s="26">
        <v>4</v>
      </c>
      <c r="H229" s="26">
        <v>3</v>
      </c>
      <c r="I229" s="26">
        <v>4</v>
      </c>
      <c r="J229" s="26">
        <v>4</v>
      </c>
      <c r="K229" s="26">
        <v>4</v>
      </c>
      <c r="L229" s="26">
        <v>3</v>
      </c>
      <c r="M229" s="26">
        <v>4</v>
      </c>
      <c r="N229" s="28">
        <v>5</v>
      </c>
      <c r="O229" s="25">
        <f>SUM(F229:N229)</f>
        <v>35</v>
      </c>
      <c r="P229" s="549" t="s">
        <v>4</v>
      </c>
      <c r="Q229" s="111"/>
      <c r="R229" s="112"/>
      <c r="S229" s="112"/>
      <c r="T229" s="112"/>
      <c r="U229" s="112"/>
      <c r="V229" s="113"/>
    </row>
    <row r="231" spans="1:22" x14ac:dyDescent="0.2">
      <c r="A231" s="1034"/>
      <c r="B231" s="1034"/>
      <c r="Q231" s="1034" t="s">
        <v>133</v>
      </c>
      <c r="R231" s="1034"/>
    </row>
    <row r="232" spans="1:22" ht="15" thickBot="1" x14ac:dyDescent="0.25">
      <c r="A232" s="547"/>
      <c r="Q232" s="547" t="s">
        <v>17</v>
      </c>
      <c r="R232" s="547">
        <v>2014</v>
      </c>
      <c r="S232" s="547">
        <v>2013</v>
      </c>
      <c r="T232" s="547">
        <v>2012</v>
      </c>
      <c r="U232" s="547">
        <v>2011</v>
      </c>
      <c r="V232" s="547">
        <v>2010</v>
      </c>
    </row>
    <row r="233" spans="1:22" ht="15" thickBot="1" x14ac:dyDescent="0.25">
      <c r="A233" s="547"/>
      <c r="B233" s="265"/>
      <c r="D233" s="185"/>
      <c r="E233" s="194"/>
      <c r="F233" s="195" t="s">
        <v>7</v>
      </c>
      <c r="G233" s="196" t="s">
        <v>8</v>
      </c>
      <c r="H233" s="196" t="s">
        <v>9</v>
      </c>
      <c r="I233" s="196" t="s">
        <v>10</v>
      </c>
      <c r="J233" s="196" t="s">
        <v>11</v>
      </c>
      <c r="K233" s="196" t="s">
        <v>12</v>
      </c>
      <c r="L233" s="196" t="s">
        <v>13</v>
      </c>
      <c r="M233" s="196" t="s">
        <v>14</v>
      </c>
      <c r="N233" s="197" t="s">
        <v>15</v>
      </c>
      <c r="O233" s="186" t="s">
        <v>16</v>
      </c>
      <c r="Q233" s="547">
        <v>1</v>
      </c>
      <c r="R233" s="265">
        <f t="shared" ref="R233:R249" si="20">SUMIF($C:$C,"=" &amp; Q233,$O:$O) / COUNTIF($C:$C,"=" &amp; Q233)</f>
        <v>47.9</v>
      </c>
      <c r="S233" s="265">
        <f ca="1">SUMIF(INDIRECT("'RawData(" &amp; S$232 &amp; ")'!$C:$C"),"=" &amp; $Q233,INDIRECT("'RawData(" &amp; S$232 &amp; ")'!$O:$O")) / COUNTIF(INDIRECT("'RawData(" &amp; S$232 &amp; ")'!$C:$C"),"=" &amp; $Q233)</f>
        <v>47.46153846153846</v>
      </c>
      <c r="T233" s="265">
        <f ca="1">SUMIF(INDIRECT("'RawData(" &amp; T$232 &amp; ")'!$C:$C"),"=" &amp; $Q233,INDIRECT("'RawData(" &amp; T$232 &amp; ")'!$O:$O")) / COUNTIF(INDIRECT("'RawData(" &amp; T$232 &amp; ")'!$C:$C"),"=" &amp; $Q233)</f>
        <v>46.888888888888886</v>
      </c>
      <c r="U233" s="265">
        <f ca="1">SUMIF(INDIRECT("'RawData(" &amp; U$232 &amp; ")'!$C:$C"),"=" &amp; $Q233,INDIRECT("'RawData(" &amp; U$232 &amp; ")'!$O:$O")) / COUNTIF(INDIRECT("'RawData(" &amp; U$232 &amp; ")'!$C:$C"),"=" &amp; $Q233)</f>
        <v>49.363636363636367</v>
      </c>
      <c r="V233" s="265">
        <f ca="1">SUMIF(INDIRECT("'RawData(" &amp; V$232 &amp; ")'!$C:$C"),"=" &amp; $Q233,INDIRECT("'RawData(" &amp; V$232 &amp; ")'!$O:$O")) / COUNTIF(INDIRECT("'RawData(" &amp; V$232 &amp; ")'!$C:$C"),"=" &amp; $Q233)</f>
        <v>48.733333333333334</v>
      </c>
    </row>
    <row r="234" spans="1:22" x14ac:dyDescent="0.2">
      <c r="A234" s="547"/>
      <c r="B234" s="265"/>
      <c r="D234" s="1037" t="s">
        <v>6</v>
      </c>
      <c r="E234" s="1038"/>
      <c r="F234" s="263">
        <f>F225</f>
        <v>5.532994923857868</v>
      </c>
      <c r="G234" s="263">
        <f t="shared" ref="G234:N235" si="21">G225</f>
        <v>4.9796954314720816</v>
      </c>
      <c r="H234" s="263">
        <f t="shared" si="21"/>
        <v>4.3147208121827409</v>
      </c>
      <c r="I234" s="263">
        <f t="shared" si="21"/>
        <v>5.9086294416243659</v>
      </c>
      <c r="J234" s="263">
        <f t="shared" si="21"/>
        <v>5.0406091370558377</v>
      </c>
      <c r="K234" s="263">
        <f t="shared" si="21"/>
        <v>5.2284263959390866</v>
      </c>
      <c r="L234" s="263">
        <f t="shared" si="21"/>
        <v>4.1472081218274113</v>
      </c>
      <c r="M234" s="263">
        <f t="shared" si="21"/>
        <v>5.6598984771573608</v>
      </c>
      <c r="N234" s="263">
        <f t="shared" si="21"/>
        <v>6.2690355329949234</v>
      </c>
      <c r="O234" s="198">
        <f>O225</f>
        <v>41.591928251121075</v>
      </c>
      <c r="Q234" s="547">
        <v>2</v>
      </c>
      <c r="R234" s="265">
        <f t="shared" si="20"/>
        <v>45.846153846153847</v>
      </c>
      <c r="S234" s="265">
        <f t="shared" ref="S234:V249" ca="1" si="22">SUMIF(INDIRECT("'RawData(" &amp; S$232 &amp; ")'!$C:$C"),"=" &amp; $Q234,INDIRECT("'RawData(" &amp; S$232 &amp; ")'!$O:$O")) / COUNTIF(INDIRECT("'RawData(" &amp; S$232 &amp; ")'!$C:$C"),"=" &amp; $Q234)</f>
        <v>47.714285714285715</v>
      </c>
      <c r="T234" s="265">
        <f t="shared" ca="1" si="22"/>
        <v>46</v>
      </c>
      <c r="U234" s="265">
        <f t="shared" ca="1" si="22"/>
        <v>46.833333333333336</v>
      </c>
      <c r="V234" s="265">
        <f t="shared" ca="1" si="22"/>
        <v>49.06666666666667</v>
      </c>
    </row>
    <row r="235" spans="1:22" x14ac:dyDescent="0.2">
      <c r="A235" s="547"/>
      <c r="B235" s="265"/>
      <c r="D235" s="1039" t="s">
        <v>44</v>
      </c>
      <c r="E235" s="1040"/>
      <c r="F235" s="264">
        <f>F226</f>
        <v>1.532994923857868</v>
      </c>
      <c r="G235" s="264">
        <f t="shared" si="21"/>
        <v>0.9796954314720816</v>
      </c>
      <c r="H235" s="264">
        <f t="shared" si="21"/>
        <v>1.3147208121827409</v>
      </c>
      <c r="I235" s="264">
        <f t="shared" si="21"/>
        <v>1.9086294416243659</v>
      </c>
      <c r="J235" s="264">
        <f t="shared" si="21"/>
        <v>1.0406091370558377</v>
      </c>
      <c r="K235" s="264">
        <f t="shared" si="21"/>
        <v>1.2284263959390866</v>
      </c>
      <c r="L235" s="264">
        <f t="shared" si="21"/>
        <v>1.1472081218274113</v>
      </c>
      <c r="M235" s="264">
        <f t="shared" si="21"/>
        <v>1.6598984771573608</v>
      </c>
      <c r="N235" s="264">
        <f t="shared" si="21"/>
        <v>1.2690355329949234</v>
      </c>
      <c r="O235" s="202">
        <f>O226</f>
        <v>6.5919282511210753</v>
      </c>
      <c r="Q235" s="547">
        <v>3</v>
      </c>
      <c r="R235" s="265">
        <f t="shared" si="20"/>
        <v>46.7</v>
      </c>
      <c r="S235" s="265">
        <f t="shared" ca="1" si="22"/>
        <v>47.571428571428569</v>
      </c>
      <c r="T235" s="265">
        <f t="shared" ca="1" si="22"/>
        <v>45.714285714285715</v>
      </c>
      <c r="U235" s="265">
        <f t="shared" ca="1" si="22"/>
        <v>49</v>
      </c>
      <c r="V235" s="265">
        <f t="shared" ca="1" si="22"/>
        <v>49.352941176470587</v>
      </c>
    </row>
    <row r="236" spans="1:22" x14ac:dyDescent="0.2">
      <c r="A236" s="547"/>
      <c r="B236" s="265"/>
      <c r="D236" s="1039" t="s">
        <v>45</v>
      </c>
      <c r="E236" s="1040"/>
      <c r="F236" s="199">
        <f t="shared" ref="F236:N236" si="23">RANK(F235,$F$235:$N$235)</f>
        <v>3</v>
      </c>
      <c r="G236" s="199">
        <f t="shared" si="23"/>
        <v>9</v>
      </c>
      <c r="H236" s="199">
        <f t="shared" si="23"/>
        <v>4</v>
      </c>
      <c r="I236" s="199">
        <f t="shared" si="23"/>
        <v>1</v>
      </c>
      <c r="J236" s="199">
        <f t="shared" si="23"/>
        <v>8</v>
      </c>
      <c r="K236" s="199">
        <f t="shared" si="23"/>
        <v>6</v>
      </c>
      <c r="L236" s="199">
        <f t="shared" si="23"/>
        <v>7</v>
      </c>
      <c r="M236" s="199">
        <f t="shared" si="23"/>
        <v>2</v>
      </c>
      <c r="N236" s="199">
        <f t="shared" si="23"/>
        <v>5</v>
      </c>
      <c r="O236" s="203"/>
      <c r="Q236" s="547">
        <v>4</v>
      </c>
      <c r="R236" s="265">
        <f t="shared" si="20"/>
        <v>46.92307692307692</v>
      </c>
      <c r="S236" s="265">
        <f t="shared" ca="1" si="22"/>
        <v>47</v>
      </c>
      <c r="T236" s="265">
        <f t="shared" ca="1" si="22"/>
        <v>47.444444444444443</v>
      </c>
      <c r="U236" s="265">
        <f t="shared" ca="1" si="22"/>
        <v>46.75</v>
      </c>
      <c r="V236" s="265">
        <f t="shared" ca="1" si="22"/>
        <v>48.714285714285715</v>
      </c>
    </row>
    <row r="237" spans="1:22" x14ac:dyDescent="0.2">
      <c r="A237" s="547"/>
      <c r="B237" s="265"/>
      <c r="D237" s="1039" t="s">
        <v>5</v>
      </c>
      <c r="E237" s="1040"/>
      <c r="F237" s="199">
        <v>340</v>
      </c>
      <c r="G237" s="200">
        <v>275</v>
      </c>
      <c r="H237" s="200">
        <v>175</v>
      </c>
      <c r="I237" s="200">
        <v>375</v>
      </c>
      <c r="J237" s="200">
        <v>255</v>
      </c>
      <c r="K237" s="200">
        <v>325</v>
      </c>
      <c r="L237" s="200">
        <v>165</v>
      </c>
      <c r="M237" s="200">
        <v>365</v>
      </c>
      <c r="N237" s="201">
        <v>465</v>
      </c>
      <c r="O237" s="203">
        <v>2740</v>
      </c>
      <c r="Q237" s="547">
        <v>5</v>
      </c>
      <c r="R237" s="265">
        <f t="shared" si="20"/>
        <v>46.785714285714285</v>
      </c>
      <c r="S237" s="265">
        <f t="shared" ca="1" si="22"/>
        <v>45.714285714285715</v>
      </c>
      <c r="T237" s="265">
        <f t="shared" ca="1" si="22"/>
        <v>46.916666666666664</v>
      </c>
      <c r="U237" s="265">
        <f t="shared" ca="1" si="22"/>
        <v>45.666666666666664</v>
      </c>
      <c r="V237" s="265">
        <f t="shared" ca="1" si="22"/>
        <v>46.53846153846154</v>
      </c>
    </row>
    <row r="238" spans="1:22" ht="15" thickBot="1" x14ac:dyDescent="0.25">
      <c r="A238" s="547"/>
      <c r="B238" s="265"/>
      <c r="D238" s="1035" t="s">
        <v>3</v>
      </c>
      <c r="E238" s="1036"/>
      <c r="F238" s="204">
        <v>4</v>
      </c>
      <c r="G238" s="187">
        <v>4</v>
      </c>
      <c r="H238" s="187">
        <v>3</v>
      </c>
      <c r="I238" s="187">
        <v>4</v>
      </c>
      <c r="J238" s="187">
        <v>4</v>
      </c>
      <c r="K238" s="187">
        <v>4</v>
      </c>
      <c r="L238" s="187">
        <v>3</v>
      </c>
      <c r="M238" s="187">
        <v>4</v>
      </c>
      <c r="N238" s="188">
        <v>5</v>
      </c>
      <c r="O238" s="205">
        <v>35</v>
      </c>
      <c r="Q238" s="547">
        <v>6</v>
      </c>
      <c r="R238" s="265">
        <f t="shared" si="20"/>
        <v>49</v>
      </c>
      <c r="S238" s="265">
        <f t="shared" ca="1" si="22"/>
        <v>47.5</v>
      </c>
      <c r="T238" s="265">
        <f t="shared" ca="1" si="22"/>
        <v>50.25</v>
      </c>
      <c r="U238" s="265">
        <f t="shared" ca="1" si="22"/>
        <v>47.363636363636367</v>
      </c>
      <c r="V238" s="265">
        <f t="shared" ca="1" si="22"/>
        <v>47.625</v>
      </c>
    </row>
    <row r="239" spans="1:22" x14ac:dyDescent="0.2">
      <c r="A239" s="547"/>
      <c r="B239" s="265"/>
      <c r="D239" s="185"/>
      <c r="E239" s="194"/>
      <c r="F239" s="194"/>
      <c r="G239" s="206"/>
      <c r="H239" s="206"/>
      <c r="I239" s="206"/>
      <c r="J239" s="206"/>
      <c r="K239" s="206"/>
      <c r="L239" s="206"/>
      <c r="M239" s="206"/>
      <c r="N239" s="206"/>
      <c r="O239" s="194"/>
      <c r="Q239" s="547">
        <v>7</v>
      </c>
      <c r="R239" s="265">
        <f t="shared" si="20"/>
        <v>48.0625</v>
      </c>
      <c r="S239" s="265">
        <f t="shared" ca="1" si="22"/>
        <v>47.428571428571431</v>
      </c>
      <c r="T239" s="265">
        <f t="shared" ca="1" si="22"/>
        <v>48.666666666666664</v>
      </c>
      <c r="U239" s="265">
        <f t="shared" ca="1" si="22"/>
        <v>47.916666666666664</v>
      </c>
      <c r="V239" s="265">
        <f t="shared" ca="1" si="22"/>
        <v>48.625</v>
      </c>
    </row>
    <row r="240" spans="1:22" x14ac:dyDescent="0.2">
      <c r="A240" s="547"/>
      <c r="B240" s="265"/>
      <c r="D240" s="185"/>
      <c r="E240" s="194"/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Q240" s="547">
        <v>8</v>
      </c>
      <c r="R240" s="265">
        <f t="shared" si="20"/>
        <v>46.07692307692308</v>
      </c>
      <c r="S240" s="265">
        <f t="shared" ca="1" si="22"/>
        <v>46.444444444444443</v>
      </c>
      <c r="T240" s="265">
        <f t="shared" ca="1" si="22"/>
        <v>46.444444444444443</v>
      </c>
      <c r="U240" s="265">
        <f t="shared" ca="1" si="22"/>
        <v>49.666666666666664</v>
      </c>
      <c r="V240" s="265">
        <f t="shared" ca="1" si="22"/>
        <v>47.235294117647058</v>
      </c>
    </row>
    <row r="241" spans="1:22" x14ac:dyDescent="0.2">
      <c r="A241" s="547"/>
      <c r="B241" s="265"/>
      <c r="D241" s="185"/>
      <c r="E241" s="194"/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Q241" s="547">
        <v>9</v>
      </c>
      <c r="R241" s="265">
        <f t="shared" si="20"/>
        <v>47.428571428571431</v>
      </c>
      <c r="S241" s="265">
        <f t="shared" ca="1" si="22"/>
        <v>46.769230769230766</v>
      </c>
      <c r="T241" s="265">
        <f t="shared" ca="1" si="22"/>
        <v>45.555555555555557</v>
      </c>
      <c r="U241" s="265">
        <f t="shared" ca="1" si="22"/>
        <v>48.1</v>
      </c>
      <c r="V241" s="265">
        <f t="shared" ca="1" si="22"/>
        <v>47.647058823529413</v>
      </c>
    </row>
    <row r="242" spans="1:22" x14ac:dyDescent="0.2">
      <c r="A242" s="547"/>
      <c r="B242" s="265"/>
      <c r="D242" s="185"/>
      <c r="E242" s="194"/>
      <c r="F242" s="194"/>
      <c r="G242" s="194"/>
      <c r="H242" s="194"/>
      <c r="I242" s="194"/>
      <c r="J242" s="194"/>
      <c r="K242" s="194"/>
      <c r="L242" s="194"/>
      <c r="M242" s="194"/>
      <c r="N242" s="194"/>
      <c r="O242" s="194"/>
      <c r="Q242" s="547">
        <v>10</v>
      </c>
      <c r="R242" s="265">
        <f t="shared" si="20"/>
        <v>46.352941176470587</v>
      </c>
      <c r="S242" s="265">
        <f t="shared" ca="1" si="22"/>
        <v>44.384615384615387</v>
      </c>
      <c r="T242" s="265">
        <f t="shared" ca="1" si="22"/>
        <v>47.6</v>
      </c>
      <c r="U242" s="265">
        <f t="shared" ca="1" si="22"/>
        <v>46.6</v>
      </c>
      <c r="V242" s="265">
        <f t="shared" ca="1" si="22"/>
        <v>46.733333333333334</v>
      </c>
    </row>
    <row r="243" spans="1:22" x14ac:dyDescent="0.2">
      <c r="A243" s="547"/>
      <c r="B243" s="265"/>
      <c r="D243" s="185"/>
      <c r="E243" s="194"/>
      <c r="F243" s="194"/>
      <c r="G243" s="194"/>
      <c r="H243" s="194"/>
      <c r="I243" s="194"/>
      <c r="J243" s="194"/>
      <c r="K243" s="194"/>
      <c r="L243" s="194"/>
      <c r="M243" s="194"/>
      <c r="N243" s="194"/>
      <c r="O243" s="194"/>
      <c r="Q243" s="547">
        <v>11</v>
      </c>
      <c r="R243" s="265">
        <f t="shared" si="20"/>
        <v>47.53846153846154</v>
      </c>
      <c r="S243" s="265">
        <f t="shared" ca="1" si="22"/>
        <v>47.363636363636367</v>
      </c>
      <c r="T243" s="265">
        <f t="shared" ca="1" si="22"/>
        <v>44.75</v>
      </c>
      <c r="U243" s="265">
        <f t="shared" ca="1" si="22"/>
        <v>46.166666666666664</v>
      </c>
      <c r="V243" s="265">
        <f t="shared" ca="1" si="22"/>
        <v>46.92307692307692</v>
      </c>
    </row>
    <row r="244" spans="1:22" x14ac:dyDescent="0.2">
      <c r="A244" s="547"/>
      <c r="B244" s="265"/>
      <c r="D244" s="185"/>
      <c r="E244" s="194"/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Q244" s="547">
        <v>12</v>
      </c>
      <c r="R244" s="265">
        <f t="shared" si="20"/>
        <v>48</v>
      </c>
      <c r="S244" s="265">
        <f t="shared" ca="1" si="22"/>
        <v>43.454545454545453</v>
      </c>
      <c r="T244" s="265">
        <f t="shared" ca="1" si="22"/>
        <v>47.545454545454547</v>
      </c>
      <c r="U244" s="265">
        <f t="shared" ca="1" si="22"/>
        <v>47.6</v>
      </c>
      <c r="V244" s="265">
        <f t="shared" ca="1" si="22"/>
        <v>47.666666666666664</v>
      </c>
    </row>
    <row r="245" spans="1:22" x14ac:dyDescent="0.2">
      <c r="A245" s="547"/>
      <c r="B245" s="265"/>
      <c r="D245" s="185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Q245" s="547">
        <v>13</v>
      </c>
      <c r="R245" s="265">
        <f t="shared" si="20"/>
        <v>47.75</v>
      </c>
      <c r="S245" s="265">
        <f t="shared" ca="1" si="22"/>
        <v>47.533333333333331</v>
      </c>
      <c r="T245" s="265">
        <f t="shared" ca="1" si="22"/>
        <v>47.888888888888886</v>
      </c>
      <c r="U245" s="265">
        <f t="shared" ca="1" si="22"/>
        <v>47.625</v>
      </c>
      <c r="V245" s="265">
        <f t="shared" ca="1" si="22"/>
        <v>47.928571428571431</v>
      </c>
    </row>
    <row r="246" spans="1:22" x14ac:dyDescent="0.2">
      <c r="A246" s="547"/>
      <c r="B246" s="265"/>
      <c r="D246" s="185"/>
      <c r="E246" s="194"/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Q246" s="547">
        <v>14</v>
      </c>
      <c r="R246" s="265">
        <f t="shared" si="20"/>
        <v>46.81818181818182</v>
      </c>
      <c r="S246" s="265">
        <f t="shared" ca="1" si="22"/>
        <v>47.0625</v>
      </c>
      <c r="T246" s="265">
        <f t="shared" ca="1" si="22"/>
        <v>49</v>
      </c>
      <c r="U246" s="265">
        <f t="shared" ca="1" si="22"/>
        <v>48.6</v>
      </c>
      <c r="V246" s="265">
        <f t="shared" ca="1" si="22"/>
        <v>51.5</v>
      </c>
    </row>
    <row r="247" spans="1:22" x14ac:dyDescent="0.2">
      <c r="A247" s="547"/>
      <c r="B247" s="265"/>
      <c r="D247" s="185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  <c r="Q247" s="547">
        <v>15</v>
      </c>
      <c r="R247" s="265">
        <f t="shared" si="20"/>
        <v>45.6</v>
      </c>
      <c r="S247" s="265">
        <f t="shared" ca="1" si="22"/>
        <v>47.666666666666664</v>
      </c>
      <c r="T247" s="265">
        <f t="shared" ca="1" si="22"/>
        <v>46.125</v>
      </c>
      <c r="U247" s="265" t="e">
        <f t="shared" ca="1" si="22"/>
        <v>#DIV/0!</v>
      </c>
      <c r="V247" s="265">
        <f t="shared" ca="1" si="22"/>
        <v>48.230769230769234</v>
      </c>
    </row>
    <row r="248" spans="1:22" x14ac:dyDescent="0.2">
      <c r="A248" s="547"/>
      <c r="B248" s="265"/>
      <c r="D248" s="185"/>
      <c r="E248" s="194"/>
      <c r="F248" s="194"/>
      <c r="G248" s="194"/>
      <c r="H248" s="194"/>
      <c r="I248" s="194"/>
      <c r="J248" s="194"/>
      <c r="K248" s="194"/>
      <c r="L248" s="194"/>
      <c r="M248" s="194"/>
      <c r="N248" s="194"/>
      <c r="O248" s="194"/>
      <c r="Q248" s="547">
        <v>16</v>
      </c>
      <c r="R248" s="265" t="e">
        <f t="shared" si="20"/>
        <v>#DIV/0!</v>
      </c>
      <c r="S248" s="265">
        <f t="shared" ca="1" si="22"/>
        <v>44.6</v>
      </c>
      <c r="T248" s="265" t="e">
        <f t="shared" ca="1" si="22"/>
        <v>#DIV/0!</v>
      </c>
      <c r="U248" s="265" t="e">
        <f t="shared" ca="1" si="22"/>
        <v>#DIV/0!</v>
      </c>
      <c r="V248" s="265">
        <f t="shared" ca="1" si="22"/>
        <v>45.363636363636367</v>
      </c>
    </row>
    <row r="249" spans="1:22" x14ac:dyDescent="0.2">
      <c r="D249" s="185"/>
      <c r="E249" s="194"/>
      <c r="F249" s="194"/>
      <c r="G249" s="194"/>
      <c r="H249" s="194"/>
      <c r="I249" s="194"/>
      <c r="J249" s="194"/>
      <c r="K249" s="194"/>
      <c r="L249" s="194"/>
      <c r="M249" s="194"/>
      <c r="N249" s="194"/>
      <c r="O249" s="194"/>
      <c r="Q249" s="547">
        <v>17</v>
      </c>
      <c r="R249" s="265" t="e">
        <f t="shared" si="20"/>
        <v>#DIV/0!</v>
      </c>
      <c r="S249" s="265" t="e">
        <f t="shared" ca="1" si="22"/>
        <v>#DIV/0!</v>
      </c>
      <c r="T249" s="265" t="e">
        <f t="shared" ca="1" si="22"/>
        <v>#DIV/0!</v>
      </c>
      <c r="U249" s="265" t="e">
        <f t="shared" ca="1" si="22"/>
        <v>#DIV/0!</v>
      </c>
      <c r="V249" s="265">
        <f t="shared" ca="1" si="22"/>
        <v>48</v>
      </c>
    </row>
    <row r="250" spans="1:22" x14ac:dyDescent="0.2">
      <c r="B250" s="265"/>
      <c r="D250" s="185"/>
      <c r="E250" s="194"/>
      <c r="F250" s="194"/>
      <c r="G250" s="194"/>
      <c r="H250" s="194"/>
      <c r="I250" s="194"/>
      <c r="J250" s="194"/>
      <c r="K250" s="194"/>
      <c r="L250" s="194"/>
      <c r="M250" s="194"/>
      <c r="N250" s="194"/>
      <c r="O250" s="194"/>
      <c r="R250" s="547"/>
    </row>
    <row r="251" spans="1:22" x14ac:dyDescent="0.2">
      <c r="R251" s="265">
        <f>AVERAGEIF(R233:R249,"&lt;&gt;#DIV/0!")</f>
        <v>47.118834939570235</v>
      </c>
      <c r="S251" s="265">
        <f t="shared" ref="S251:V251" ca="1" si="24">AVERAGEIF(S233:S249,"&lt;&gt;#DIV/0!")</f>
        <v>46.604317644161398</v>
      </c>
      <c r="T251" s="265">
        <f t="shared" ca="1" si="24"/>
        <v>47.119353054353056</v>
      </c>
      <c r="U251" s="265">
        <f t="shared" ca="1" si="24"/>
        <v>47.66087662337663</v>
      </c>
      <c r="V251" s="265">
        <f t="shared" ca="1" si="24"/>
        <v>47.993182077438135</v>
      </c>
    </row>
    <row r="252" spans="1:22" x14ac:dyDescent="0.2">
      <c r="D252" s="309"/>
      <c r="E252" s="310"/>
      <c r="F252" s="310"/>
      <c r="G252" s="310"/>
      <c r="H252" s="310"/>
      <c r="I252" s="310"/>
      <c r="J252" s="310"/>
      <c r="K252" s="310"/>
      <c r="L252" s="311"/>
      <c r="M252" s="311"/>
      <c r="N252" s="311"/>
      <c r="O252" s="311"/>
      <c r="V252" s="525"/>
    </row>
    <row r="253" spans="1:22" x14ac:dyDescent="0.2">
      <c r="A253" s="1034"/>
      <c r="B253" s="1034"/>
      <c r="D253" s="309"/>
      <c r="E253" s="310"/>
      <c r="F253" s="310"/>
      <c r="G253" s="310"/>
      <c r="H253" s="310"/>
      <c r="I253" s="310"/>
      <c r="J253" s="310"/>
      <c r="K253" s="310"/>
      <c r="L253" s="311"/>
      <c r="M253" s="311"/>
      <c r="N253" s="311"/>
      <c r="O253" s="311"/>
      <c r="Q253" s="1034" t="s">
        <v>134</v>
      </c>
      <c r="R253" s="1034"/>
    </row>
    <row r="254" spans="1:22" x14ac:dyDescent="0.2">
      <c r="A254" s="547"/>
      <c r="D254" s="309"/>
      <c r="E254" s="310"/>
      <c r="F254" s="310"/>
      <c r="G254" s="310"/>
      <c r="H254" s="310"/>
      <c r="I254" s="310"/>
      <c r="J254" s="310"/>
      <c r="K254" s="310"/>
      <c r="L254" s="311"/>
      <c r="M254" s="311"/>
      <c r="N254" s="311"/>
      <c r="O254" s="311"/>
      <c r="Q254" s="547" t="s">
        <v>17</v>
      </c>
      <c r="R254" s="547" t="s">
        <v>117</v>
      </c>
    </row>
    <row r="255" spans="1:22" x14ac:dyDescent="0.2">
      <c r="A255" s="547"/>
      <c r="B255" s="269"/>
      <c r="D255" s="309"/>
      <c r="E255" s="310"/>
      <c r="F255" s="310"/>
      <c r="G255" s="310"/>
      <c r="H255" s="310"/>
      <c r="I255" s="310"/>
      <c r="J255" s="310"/>
      <c r="K255" s="310"/>
      <c r="L255" s="311"/>
      <c r="M255" s="311"/>
      <c r="N255" s="311"/>
      <c r="O255" s="311"/>
      <c r="Q255" s="547">
        <v>1</v>
      </c>
      <c r="R255" s="269">
        <f>RANK(R233,$R$233:$R$244,1)</f>
        <v>9</v>
      </c>
    </row>
    <row r="256" spans="1:22" x14ac:dyDescent="0.2">
      <c r="A256" s="547"/>
      <c r="B256" s="269"/>
      <c r="D256" s="309"/>
      <c r="E256" s="310"/>
      <c r="F256" s="310"/>
      <c r="G256" s="310"/>
      <c r="H256" s="310"/>
      <c r="I256" s="310"/>
      <c r="J256" s="310"/>
      <c r="K256" s="310"/>
      <c r="L256" s="311"/>
      <c r="M256" s="311"/>
      <c r="N256" s="311"/>
      <c r="O256" s="311"/>
      <c r="Q256" s="547">
        <v>2</v>
      </c>
      <c r="R256" s="269">
        <f t="shared" ref="R256:R266" si="25">RANK(R234,$R$233:$R$244,1)</f>
        <v>1</v>
      </c>
    </row>
    <row r="257" spans="1:18" x14ac:dyDescent="0.2">
      <c r="A257" s="547"/>
      <c r="B257" s="269"/>
      <c r="D257" s="309"/>
      <c r="E257" s="310"/>
      <c r="F257" s="310"/>
      <c r="G257" s="310"/>
      <c r="H257" s="310"/>
      <c r="I257" s="310"/>
      <c r="J257" s="310"/>
      <c r="K257" s="310"/>
      <c r="L257" s="311"/>
      <c r="M257" s="311"/>
      <c r="N257" s="311"/>
      <c r="O257" s="311"/>
      <c r="Q257" s="547">
        <v>3</v>
      </c>
      <c r="R257" s="269">
        <f t="shared" si="25"/>
        <v>4</v>
      </c>
    </row>
    <row r="258" spans="1:18" x14ac:dyDescent="0.2">
      <c r="A258" s="547"/>
      <c r="B258" s="269"/>
      <c r="D258" s="309"/>
      <c r="E258" s="310"/>
      <c r="F258" s="310"/>
      <c r="G258" s="310"/>
      <c r="H258" s="310"/>
      <c r="I258" s="310"/>
      <c r="J258" s="310"/>
      <c r="K258" s="310"/>
      <c r="L258" s="311"/>
      <c r="M258" s="311"/>
      <c r="N258" s="311"/>
      <c r="O258" s="311"/>
      <c r="Q258" s="547">
        <v>4</v>
      </c>
      <c r="R258" s="269">
        <f t="shared" si="25"/>
        <v>6</v>
      </c>
    </row>
    <row r="259" spans="1:18" x14ac:dyDescent="0.2">
      <c r="A259" s="547"/>
      <c r="B259" s="269"/>
      <c r="D259" s="309"/>
      <c r="E259" s="310"/>
      <c r="F259" s="310"/>
      <c r="G259" s="310"/>
      <c r="H259" s="310"/>
      <c r="I259" s="310"/>
      <c r="J259" s="310"/>
      <c r="K259" s="310"/>
      <c r="L259" s="311"/>
      <c r="M259" s="311"/>
      <c r="N259" s="311"/>
      <c r="O259" s="311"/>
      <c r="Q259" s="547">
        <v>5</v>
      </c>
      <c r="R259" s="269">
        <f t="shared" si="25"/>
        <v>5</v>
      </c>
    </row>
    <row r="260" spans="1:18" x14ac:dyDescent="0.2">
      <c r="A260" s="547"/>
      <c r="B260" s="269"/>
      <c r="D260" s="309"/>
      <c r="E260" s="310"/>
      <c r="F260" s="310"/>
      <c r="G260" s="310"/>
      <c r="H260" s="310"/>
      <c r="I260" s="310"/>
      <c r="J260" s="310"/>
      <c r="K260" s="310"/>
      <c r="L260" s="311"/>
      <c r="M260" s="311"/>
      <c r="N260" s="311"/>
      <c r="O260" s="311"/>
      <c r="Q260" s="547">
        <v>6</v>
      </c>
      <c r="R260" s="269">
        <f t="shared" si="25"/>
        <v>12</v>
      </c>
    </row>
    <row r="261" spans="1:18" x14ac:dyDescent="0.2">
      <c r="A261" s="547"/>
      <c r="B261" s="269"/>
      <c r="D261" s="309"/>
      <c r="E261" s="310"/>
      <c r="F261" s="310"/>
      <c r="G261" s="310"/>
      <c r="H261" s="310"/>
      <c r="I261" s="310"/>
      <c r="J261" s="310"/>
      <c r="K261" s="310"/>
      <c r="L261" s="311"/>
      <c r="M261" s="311"/>
      <c r="N261" s="311"/>
      <c r="O261" s="311"/>
      <c r="Q261" s="547">
        <v>7</v>
      </c>
      <c r="R261" s="269">
        <f t="shared" si="25"/>
        <v>11</v>
      </c>
    </row>
    <row r="262" spans="1:18" x14ac:dyDescent="0.2">
      <c r="A262" s="547"/>
      <c r="B262" s="269"/>
      <c r="D262" s="309"/>
      <c r="E262" s="310"/>
      <c r="F262" s="310"/>
      <c r="G262" s="310"/>
      <c r="H262" s="310"/>
      <c r="I262" s="310"/>
      <c r="J262" s="310"/>
      <c r="K262" s="310"/>
      <c r="L262" s="311"/>
      <c r="M262" s="311"/>
      <c r="N262" s="311"/>
      <c r="O262" s="311"/>
      <c r="Q262" s="547">
        <v>8</v>
      </c>
      <c r="R262" s="269">
        <f t="shared" si="25"/>
        <v>2</v>
      </c>
    </row>
    <row r="263" spans="1:18" x14ac:dyDescent="0.2">
      <c r="A263" s="547"/>
      <c r="B263" s="269"/>
      <c r="Q263" s="547">
        <v>9</v>
      </c>
      <c r="R263" s="269">
        <f t="shared" si="25"/>
        <v>7</v>
      </c>
    </row>
    <row r="264" spans="1:18" x14ac:dyDescent="0.2">
      <c r="A264" s="547"/>
      <c r="B264" s="269"/>
      <c r="Q264" s="547">
        <v>10</v>
      </c>
      <c r="R264" s="269">
        <f t="shared" si="25"/>
        <v>3</v>
      </c>
    </row>
    <row r="265" spans="1:18" x14ac:dyDescent="0.2">
      <c r="A265" s="547"/>
      <c r="B265" s="269"/>
      <c r="Q265" s="547">
        <v>11</v>
      </c>
      <c r="R265" s="269">
        <f t="shared" si="25"/>
        <v>8</v>
      </c>
    </row>
    <row r="266" spans="1:18" x14ac:dyDescent="0.2">
      <c r="A266" s="547"/>
      <c r="B266" s="269"/>
      <c r="Q266" s="547">
        <v>12</v>
      </c>
      <c r="R266" s="269">
        <f t="shared" si="25"/>
        <v>10</v>
      </c>
    </row>
    <row r="317" spans="24:24" ht="15" x14ac:dyDescent="0.25">
      <c r="X317"/>
    </row>
    <row r="318" spans="24:24" ht="15" x14ac:dyDescent="0.25">
      <c r="X318" s="274"/>
    </row>
    <row r="319" spans="24:24" ht="15" x14ac:dyDescent="0.25">
      <c r="X319"/>
    </row>
  </sheetData>
  <autoFilter ref="A1:AB229"/>
  <mergeCells count="9">
    <mergeCell ref="D238:E238"/>
    <mergeCell ref="A253:B253"/>
    <mergeCell ref="Q253:R253"/>
    <mergeCell ref="A231:B231"/>
    <mergeCell ref="Q231:R231"/>
    <mergeCell ref="D234:E234"/>
    <mergeCell ref="D235:E235"/>
    <mergeCell ref="D236:E236"/>
    <mergeCell ref="D237:E237"/>
  </mergeCells>
  <conditionalFormatting sqref="H2:H59 H72 H140:H141 H133 H109:H110 H114:H120 H145 H147:H148 H220:H224">
    <cfRule type="cellIs" dxfId="1089" priority="973" stopIfTrue="1" operator="greaterThan">
      <formula>$H$229*2+2</formula>
    </cfRule>
    <cfRule type="cellIs" dxfId="1088" priority="974" stopIfTrue="1" operator="greaterThan">
      <formula>$H$229*2</formula>
    </cfRule>
  </conditionalFormatting>
  <conditionalFormatting sqref="I2:I59 I72 I140:I141 I133 I109:I110 I114:I120 I145 I147:I148 I220:I224">
    <cfRule type="cellIs" dxfId="1087" priority="975" stopIfTrue="1" operator="greaterThan">
      <formula>$I$229*2+2</formula>
    </cfRule>
    <cfRule type="cellIs" dxfId="1086" priority="976" stopIfTrue="1" operator="greaterThan">
      <formula>$I$229*2</formula>
    </cfRule>
  </conditionalFormatting>
  <conditionalFormatting sqref="J2:J59 J72 J140:J141 J133 J109:J110 J114:J120 J145 J147:J148 J220:J224">
    <cfRule type="cellIs" dxfId="1085" priority="977" stopIfTrue="1" operator="greaterThan">
      <formula>$J$229*2+2</formula>
    </cfRule>
    <cfRule type="cellIs" dxfId="1084" priority="978" stopIfTrue="1" operator="greaterThan">
      <formula>$J$229*2</formula>
    </cfRule>
  </conditionalFormatting>
  <conditionalFormatting sqref="K2:K59 K72 K140:K141 K133 K109:K110 K114:K120 K145 K147:K148 K220:K224">
    <cfRule type="cellIs" dxfId="1083" priority="979" stopIfTrue="1" operator="greaterThan">
      <formula>$K$229*2+2</formula>
    </cfRule>
    <cfRule type="cellIs" dxfId="1082" priority="980" stopIfTrue="1" operator="greaterThan">
      <formula>$K$229*2</formula>
    </cfRule>
  </conditionalFormatting>
  <conditionalFormatting sqref="L2:L59 L72 L140:L141 L133 L109:L110 L114:L120 L145 L147:L148 L220:L224">
    <cfRule type="cellIs" dxfId="1081" priority="981" stopIfTrue="1" operator="greaterThan">
      <formula>$L$229*2+2</formula>
    </cfRule>
    <cfRule type="cellIs" dxfId="1080" priority="982" stopIfTrue="1" operator="greaterThan">
      <formula>$L$229*2</formula>
    </cfRule>
  </conditionalFormatting>
  <conditionalFormatting sqref="M2:M59 M72 M140:M141 M133 M109:M110 M114:M120 M145 M147:M148 M220:M224">
    <cfRule type="cellIs" dxfId="1079" priority="983" stopIfTrue="1" operator="greaterThan">
      <formula>$M$229*2+2</formula>
    </cfRule>
    <cfRule type="cellIs" dxfId="1078" priority="984" stopIfTrue="1" operator="greaterThan">
      <formula>$M$229*2</formula>
    </cfRule>
  </conditionalFormatting>
  <conditionalFormatting sqref="N2:N59 N72 N140:N141 N133 N109:N110 N114:N120 N145 N147:N148 N220:N224">
    <cfRule type="cellIs" dxfId="1077" priority="985" stopIfTrue="1" operator="greaterThan">
      <formula>$N$229*2+2</formula>
    </cfRule>
    <cfRule type="cellIs" dxfId="1076" priority="986" stopIfTrue="1" operator="greaterThan">
      <formula>$N$229*2</formula>
    </cfRule>
  </conditionalFormatting>
  <conditionalFormatting sqref="G2:G59 G72 G140:G141 G133 G109:G110 G114:G120 G145 G147:G148 G220:G224">
    <cfRule type="cellIs" dxfId="1075" priority="987" stopIfTrue="1" operator="greaterThan">
      <formula>$G$229*2+2</formula>
    </cfRule>
    <cfRule type="cellIs" dxfId="1074" priority="988" stopIfTrue="1" operator="greaterThan">
      <formula>$G$229*2</formula>
    </cfRule>
  </conditionalFormatting>
  <conditionalFormatting sqref="F2:F59 F72 F140:F141 F133 F109:F110 F114:F120 F145 F147:F148 F220:F224">
    <cfRule type="cellIs" dxfId="1073" priority="989" stopIfTrue="1" operator="greaterThan">
      <formula>$F$229*2+2</formula>
    </cfRule>
    <cfRule type="cellIs" dxfId="1072" priority="990" stopIfTrue="1" operator="greaterThan">
      <formula>$F$229*2</formula>
    </cfRule>
  </conditionalFormatting>
  <conditionalFormatting sqref="H155:H156">
    <cfRule type="cellIs" dxfId="1071" priority="955" stopIfTrue="1" operator="greaterThan">
      <formula>$H$229*2+2</formula>
    </cfRule>
    <cfRule type="cellIs" dxfId="1070" priority="956" stopIfTrue="1" operator="greaterThan">
      <formula>$H$229*2</formula>
    </cfRule>
  </conditionalFormatting>
  <conditionalFormatting sqref="I155:I156">
    <cfRule type="cellIs" dxfId="1069" priority="957" stopIfTrue="1" operator="greaterThan">
      <formula>$I$229*2+2</formula>
    </cfRule>
    <cfRule type="cellIs" dxfId="1068" priority="958" stopIfTrue="1" operator="greaterThan">
      <formula>$I$229*2</formula>
    </cfRule>
  </conditionalFormatting>
  <conditionalFormatting sqref="J155:J156">
    <cfRule type="cellIs" dxfId="1067" priority="959" stopIfTrue="1" operator="greaterThan">
      <formula>$J$229*2+2</formula>
    </cfRule>
    <cfRule type="cellIs" dxfId="1066" priority="960" stopIfTrue="1" operator="greaterThan">
      <formula>$J$229*2</formula>
    </cfRule>
  </conditionalFormatting>
  <conditionalFormatting sqref="K155:K156">
    <cfRule type="cellIs" dxfId="1065" priority="961" stopIfTrue="1" operator="greaterThan">
      <formula>$K$229*2+2</formula>
    </cfRule>
    <cfRule type="cellIs" dxfId="1064" priority="962" stopIfTrue="1" operator="greaterThan">
      <formula>$K$229*2</formula>
    </cfRule>
  </conditionalFormatting>
  <conditionalFormatting sqref="L155:L156">
    <cfRule type="cellIs" dxfId="1063" priority="963" stopIfTrue="1" operator="greaterThan">
      <formula>$L$229*2+2</formula>
    </cfRule>
    <cfRule type="cellIs" dxfId="1062" priority="964" stopIfTrue="1" operator="greaterThan">
      <formula>$L$229*2</formula>
    </cfRule>
  </conditionalFormatting>
  <conditionalFormatting sqref="M155:M156">
    <cfRule type="cellIs" dxfId="1061" priority="965" stopIfTrue="1" operator="greaterThan">
      <formula>$M$229*2+2</formula>
    </cfRule>
    <cfRule type="cellIs" dxfId="1060" priority="966" stopIfTrue="1" operator="greaterThan">
      <formula>$M$229*2</formula>
    </cfRule>
  </conditionalFormatting>
  <conditionalFormatting sqref="N155:N156">
    <cfRule type="cellIs" dxfId="1059" priority="967" stopIfTrue="1" operator="greaterThan">
      <formula>$N$229*2+2</formula>
    </cfRule>
    <cfRule type="cellIs" dxfId="1058" priority="968" stopIfTrue="1" operator="greaterThan">
      <formula>$N$229*2</formula>
    </cfRule>
  </conditionalFormatting>
  <conditionalFormatting sqref="G155:G156">
    <cfRule type="cellIs" dxfId="1057" priority="969" stopIfTrue="1" operator="greaterThan">
      <formula>$G$229*2+2</formula>
    </cfRule>
    <cfRule type="cellIs" dxfId="1056" priority="970" stopIfTrue="1" operator="greaterThan">
      <formula>$G$229*2</formula>
    </cfRule>
  </conditionalFormatting>
  <conditionalFormatting sqref="F155:F156">
    <cfRule type="cellIs" dxfId="1055" priority="971" stopIfTrue="1" operator="greaterThan">
      <formula>$F$229*2+2</formula>
    </cfRule>
    <cfRule type="cellIs" dxfId="1054" priority="972" stopIfTrue="1" operator="greaterThan">
      <formula>$F$229*2</formula>
    </cfRule>
  </conditionalFormatting>
  <conditionalFormatting sqref="H152:H154">
    <cfRule type="cellIs" dxfId="1053" priority="937" stopIfTrue="1" operator="greaterThan">
      <formula>$H$229*2+2</formula>
    </cfRule>
    <cfRule type="cellIs" dxfId="1052" priority="938" stopIfTrue="1" operator="greaterThan">
      <formula>$H$229*2</formula>
    </cfRule>
  </conditionalFormatting>
  <conditionalFormatting sqref="I152:I154">
    <cfRule type="cellIs" dxfId="1051" priority="939" stopIfTrue="1" operator="greaterThan">
      <formula>$I$229*2+2</formula>
    </cfRule>
    <cfRule type="cellIs" dxfId="1050" priority="940" stopIfTrue="1" operator="greaterThan">
      <formula>$I$229*2</formula>
    </cfRule>
  </conditionalFormatting>
  <conditionalFormatting sqref="J152:J154">
    <cfRule type="cellIs" dxfId="1049" priority="941" stopIfTrue="1" operator="greaterThan">
      <formula>$J$229*2+2</formula>
    </cfRule>
    <cfRule type="cellIs" dxfId="1048" priority="942" stopIfTrue="1" operator="greaterThan">
      <formula>$J$229*2</formula>
    </cfRule>
  </conditionalFormatting>
  <conditionalFormatting sqref="K152:K154">
    <cfRule type="cellIs" dxfId="1047" priority="943" stopIfTrue="1" operator="greaterThan">
      <formula>$K$229*2+2</formula>
    </cfRule>
    <cfRule type="cellIs" dxfId="1046" priority="944" stopIfTrue="1" operator="greaterThan">
      <formula>$K$229*2</formula>
    </cfRule>
  </conditionalFormatting>
  <conditionalFormatting sqref="L152:L154">
    <cfRule type="cellIs" dxfId="1045" priority="945" stopIfTrue="1" operator="greaterThan">
      <formula>$L$229*2+2</formula>
    </cfRule>
    <cfRule type="cellIs" dxfId="1044" priority="946" stopIfTrue="1" operator="greaterThan">
      <formula>$L$229*2</formula>
    </cfRule>
  </conditionalFormatting>
  <conditionalFormatting sqref="M152:M154">
    <cfRule type="cellIs" dxfId="1043" priority="947" stopIfTrue="1" operator="greaterThan">
      <formula>$M$229*2+2</formula>
    </cfRule>
    <cfRule type="cellIs" dxfId="1042" priority="948" stopIfTrue="1" operator="greaterThan">
      <formula>$M$229*2</formula>
    </cfRule>
  </conditionalFormatting>
  <conditionalFormatting sqref="N152:N154">
    <cfRule type="cellIs" dxfId="1041" priority="949" stopIfTrue="1" operator="greaterThan">
      <formula>$N$229*2+2</formula>
    </cfRule>
    <cfRule type="cellIs" dxfId="1040" priority="950" stopIfTrue="1" operator="greaterThan">
      <formula>$N$229*2</formula>
    </cfRule>
  </conditionalFormatting>
  <conditionalFormatting sqref="G152:G154">
    <cfRule type="cellIs" dxfId="1039" priority="951" stopIfTrue="1" operator="greaterThan">
      <formula>$G$229*2+2</formula>
    </cfRule>
    <cfRule type="cellIs" dxfId="1038" priority="952" stopIfTrue="1" operator="greaterThan">
      <formula>$G$229*2</formula>
    </cfRule>
  </conditionalFormatting>
  <conditionalFormatting sqref="F152:F154">
    <cfRule type="cellIs" dxfId="1037" priority="953" stopIfTrue="1" operator="greaterThan">
      <formula>$F$229*2+2</formula>
    </cfRule>
    <cfRule type="cellIs" dxfId="1036" priority="954" stopIfTrue="1" operator="greaterThan">
      <formula>$F$229*2</formula>
    </cfRule>
  </conditionalFormatting>
  <conditionalFormatting sqref="H60:H61">
    <cfRule type="cellIs" dxfId="1035" priority="919" stopIfTrue="1" operator="greaterThan">
      <formula>$H$229*2+2</formula>
    </cfRule>
    <cfRule type="cellIs" dxfId="1034" priority="920" stopIfTrue="1" operator="greaterThan">
      <formula>$H$229*2</formula>
    </cfRule>
  </conditionalFormatting>
  <conditionalFormatting sqref="I60:I61">
    <cfRule type="cellIs" dxfId="1033" priority="921" stopIfTrue="1" operator="greaterThan">
      <formula>$I$229*2+2</formula>
    </cfRule>
    <cfRule type="cellIs" dxfId="1032" priority="922" stopIfTrue="1" operator="greaterThan">
      <formula>$I$229*2</formula>
    </cfRule>
  </conditionalFormatting>
  <conditionalFormatting sqref="J60:J61">
    <cfRule type="cellIs" dxfId="1031" priority="923" stopIfTrue="1" operator="greaterThan">
      <formula>$J$229*2+2</formula>
    </cfRule>
    <cfRule type="cellIs" dxfId="1030" priority="924" stopIfTrue="1" operator="greaterThan">
      <formula>$J$229*2</formula>
    </cfRule>
  </conditionalFormatting>
  <conditionalFormatting sqref="K60:K61">
    <cfRule type="cellIs" dxfId="1029" priority="925" stopIfTrue="1" operator="greaterThan">
      <formula>$K$229*2+2</formula>
    </cfRule>
    <cfRule type="cellIs" dxfId="1028" priority="926" stopIfTrue="1" operator="greaterThan">
      <formula>$K$229*2</formula>
    </cfRule>
  </conditionalFormatting>
  <conditionalFormatting sqref="L60:L61">
    <cfRule type="cellIs" dxfId="1027" priority="927" stopIfTrue="1" operator="greaterThan">
      <formula>$L$229*2+2</formula>
    </cfRule>
    <cfRule type="cellIs" dxfId="1026" priority="928" stopIfTrue="1" operator="greaterThan">
      <formula>$L$229*2</formula>
    </cfRule>
  </conditionalFormatting>
  <conditionalFormatting sqref="M60:M61">
    <cfRule type="cellIs" dxfId="1025" priority="929" stopIfTrue="1" operator="greaterThan">
      <formula>$M$229*2+2</formula>
    </cfRule>
    <cfRule type="cellIs" dxfId="1024" priority="930" stopIfTrue="1" operator="greaterThan">
      <formula>$M$229*2</formula>
    </cfRule>
  </conditionalFormatting>
  <conditionalFormatting sqref="N60:N61">
    <cfRule type="cellIs" dxfId="1023" priority="931" stopIfTrue="1" operator="greaterThan">
      <formula>$N$229*2+2</formula>
    </cfRule>
    <cfRule type="cellIs" dxfId="1022" priority="932" stopIfTrue="1" operator="greaterThan">
      <formula>$N$229*2</formula>
    </cfRule>
  </conditionalFormatting>
  <conditionalFormatting sqref="G60:G61">
    <cfRule type="cellIs" dxfId="1021" priority="933" stopIfTrue="1" operator="greaterThan">
      <formula>$G$229*2+2</formula>
    </cfRule>
    <cfRule type="cellIs" dxfId="1020" priority="934" stopIfTrue="1" operator="greaterThan">
      <formula>$G$229*2</formula>
    </cfRule>
  </conditionalFormatting>
  <conditionalFormatting sqref="F60:F61">
    <cfRule type="cellIs" dxfId="1019" priority="935" stopIfTrue="1" operator="greaterThan">
      <formula>$F$229*2+2</formula>
    </cfRule>
    <cfRule type="cellIs" dxfId="1018" priority="936" stopIfTrue="1" operator="greaterThan">
      <formula>$F$229*2</formula>
    </cfRule>
  </conditionalFormatting>
  <conditionalFormatting sqref="H69:H71">
    <cfRule type="cellIs" dxfId="1017" priority="901" stopIfTrue="1" operator="greaterThan">
      <formula>$H$229*2+2</formula>
    </cfRule>
    <cfRule type="cellIs" dxfId="1016" priority="902" stopIfTrue="1" operator="greaterThan">
      <formula>$H$229*2</formula>
    </cfRule>
  </conditionalFormatting>
  <conditionalFormatting sqref="I69:I71">
    <cfRule type="cellIs" dxfId="1015" priority="903" stopIfTrue="1" operator="greaterThan">
      <formula>$I$229*2+2</formula>
    </cfRule>
    <cfRule type="cellIs" dxfId="1014" priority="904" stopIfTrue="1" operator="greaterThan">
      <formula>$I$229*2</formula>
    </cfRule>
  </conditionalFormatting>
  <conditionalFormatting sqref="J69:J71">
    <cfRule type="cellIs" dxfId="1013" priority="905" stopIfTrue="1" operator="greaterThan">
      <formula>$J$229*2+2</formula>
    </cfRule>
    <cfRule type="cellIs" dxfId="1012" priority="906" stopIfTrue="1" operator="greaterThan">
      <formula>$J$229*2</formula>
    </cfRule>
  </conditionalFormatting>
  <conditionalFormatting sqref="K69:K71">
    <cfRule type="cellIs" dxfId="1011" priority="907" stopIfTrue="1" operator="greaterThan">
      <formula>$K$229*2+2</formula>
    </cfRule>
    <cfRule type="cellIs" dxfId="1010" priority="908" stopIfTrue="1" operator="greaterThan">
      <formula>$K$229*2</formula>
    </cfRule>
  </conditionalFormatting>
  <conditionalFormatting sqref="L69:L71">
    <cfRule type="cellIs" dxfId="1009" priority="909" stopIfTrue="1" operator="greaterThan">
      <formula>$L$229*2+2</formula>
    </cfRule>
    <cfRule type="cellIs" dxfId="1008" priority="910" stopIfTrue="1" operator="greaterThan">
      <formula>$L$229*2</formula>
    </cfRule>
  </conditionalFormatting>
  <conditionalFormatting sqref="M69:M71">
    <cfRule type="cellIs" dxfId="1007" priority="911" stopIfTrue="1" operator="greaterThan">
      <formula>$M$229*2+2</formula>
    </cfRule>
    <cfRule type="cellIs" dxfId="1006" priority="912" stopIfTrue="1" operator="greaterThan">
      <formula>$M$229*2</formula>
    </cfRule>
  </conditionalFormatting>
  <conditionalFormatting sqref="N69:N71">
    <cfRule type="cellIs" dxfId="1005" priority="913" stopIfTrue="1" operator="greaterThan">
      <formula>$N$229*2+2</formula>
    </cfRule>
    <cfRule type="cellIs" dxfId="1004" priority="914" stopIfTrue="1" operator="greaterThan">
      <formula>$N$229*2</formula>
    </cfRule>
  </conditionalFormatting>
  <conditionalFormatting sqref="G69:G71">
    <cfRule type="cellIs" dxfId="1003" priority="915" stopIfTrue="1" operator="greaterThan">
      <formula>$G$229*2+2</formula>
    </cfRule>
    <cfRule type="cellIs" dxfId="1002" priority="916" stopIfTrue="1" operator="greaterThan">
      <formula>$G$229*2</formula>
    </cfRule>
  </conditionalFormatting>
  <conditionalFormatting sqref="F69:F71">
    <cfRule type="cellIs" dxfId="1001" priority="917" stopIfTrue="1" operator="greaterThan">
      <formula>$F$229*2+2</formula>
    </cfRule>
    <cfRule type="cellIs" dxfId="1000" priority="918" stopIfTrue="1" operator="greaterThan">
      <formula>$F$229*2</formula>
    </cfRule>
  </conditionalFormatting>
  <conditionalFormatting sqref="H66:H68">
    <cfRule type="cellIs" dxfId="999" priority="883" stopIfTrue="1" operator="greaterThan">
      <formula>$H$229*2+2</formula>
    </cfRule>
    <cfRule type="cellIs" dxfId="998" priority="884" stopIfTrue="1" operator="greaterThan">
      <formula>$H$229*2</formula>
    </cfRule>
  </conditionalFormatting>
  <conditionalFormatting sqref="I66:I68">
    <cfRule type="cellIs" dxfId="997" priority="885" stopIfTrue="1" operator="greaterThan">
      <formula>$I$229*2+2</formula>
    </cfRule>
    <cfRule type="cellIs" dxfId="996" priority="886" stopIfTrue="1" operator="greaterThan">
      <formula>$I$229*2</formula>
    </cfRule>
  </conditionalFormatting>
  <conditionalFormatting sqref="J66:J68">
    <cfRule type="cellIs" dxfId="995" priority="887" stopIfTrue="1" operator="greaterThan">
      <formula>$J$229*2+2</formula>
    </cfRule>
    <cfRule type="cellIs" dxfId="994" priority="888" stopIfTrue="1" operator="greaterThan">
      <formula>$J$229*2</formula>
    </cfRule>
  </conditionalFormatting>
  <conditionalFormatting sqref="K66:K68">
    <cfRule type="cellIs" dxfId="993" priority="889" stopIfTrue="1" operator="greaterThan">
      <formula>$K$229*2+2</formula>
    </cfRule>
    <cfRule type="cellIs" dxfId="992" priority="890" stopIfTrue="1" operator="greaterThan">
      <formula>$K$229*2</formula>
    </cfRule>
  </conditionalFormatting>
  <conditionalFormatting sqref="L66:L68">
    <cfRule type="cellIs" dxfId="991" priority="891" stopIfTrue="1" operator="greaterThan">
      <formula>$L$229*2+2</formula>
    </cfRule>
    <cfRule type="cellIs" dxfId="990" priority="892" stopIfTrue="1" operator="greaterThan">
      <formula>$L$229*2</formula>
    </cfRule>
  </conditionalFormatting>
  <conditionalFormatting sqref="M66:M68">
    <cfRule type="cellIs" dxfId="989" priority="893" stopIfTrue="1" operator="greaterThan">
      <formula>$M$229*2+2</formula>
    </cfRule>
    <cfRule type="cellIs" dxfId="988" priority="894" stopIfTrue="1" operator="greaterThan">
      <formula>$M$229*2</formula>
    </cfRule>
  </conditionalFormatting>
  <conditionalFormatting sqref="N66:N68">
    <cfRule type="cellIs" dxfId="987" priority="895" stopIfTrue="1" operator="greaterThan">
      <formula>$N$229*2+2</formula>
    </cfRule>
    <cfRule type="cellIs" dxfId="986" priority="896" stopIfTrue="1" operator="greaterThan">
      <formula>$N$229*2</formula>
    </cfRule>
  </conditionalFormatting>
  <conditionalFormatting sqref="G66:G68">
    <cfRule type="cellIs" dxfId="985" priority="897" stopIfTrue="1" operator="greaterThan">
      <formula>$G$229*2+2</formula>
    </cfRule>
    <cfRule type="cellIs" dxfId="984" priority="898" stopIfTrue="1" operator="greaterThan">
      <formula>$G$229*2</formula>
    </cfRule>
  </conditionalFormatting>
  <conditionalFormatting sqref="F66:F68">
    <cfRule type="cellIs" dxfId="983" priority="899" stopIfTrue="1" operator="greaterThan">
      <formula>$F$229*2+2</formula>
    </cfRule>
    <cfRule type="cellIs" dxfId="982" priority="900" stopIfTrue="1" operator="greaterThan">
      <formula>$F$229*2</formula>
    </cfRule>
  </conditionalFormatting>
  <conditionalFormatting sqref="H63:H65">
    <cfRule type="cellIs" dxfId="981" priority="865" stopIfTrue="1" operator="greaterThan">
      <formula>$H$229*2+2</formula>
    </cfRule>
    <cfRule type="cellIs" dxfId="980" priority="866" stopIfTrue="1" operator="greaterThan">
      <formula>$H$229*2</formula>
    </cfRule>
  </conditionalFormatting>
  <conditionalFormatting sqref="I63:I65">
    <cfRule type="cellIs" dxfId="979" priority="867" stopIfTrue="1" operator="greaterThan">
      <formula>$I$229*2+2</formula>
    </cfRule>
    <cfRule type="cellIs" dxfId="978" priority="868" stopIfTrue="1" operator="greaterThan">
      <formula>$I$229*2</formula>
    </cfRule>
  </conditionalFormatting>
  <conditionalFormatting sqref="J63:J65">
    <cfRule type="cellIs" dxfId="977" priority="869" stopIfTrue="1" operator="greaterThan">
      <formula>$J$229*2+2</formula>
    </cfRule>
    <cfRule type="cellIs" dxfId="976" priority="870" stopIfTrue="1" operator="greaterThan">
      <formula>$J$229*2</formula>
    </cfRule>
  </conditionalFormatting>
  <conditionalFormatting sqref="K63:K65">
    <cfRule type="cellIs" dxfId="975" priority="871" stopIfTrue="1" operator="greaterThan">
      <formula>$K$229*2+2</formula>
    </cfRule>
    <cfRule type="cellIs" dxfId="974" priority="872" stopIfTrue="1" operator="greaterThan">
      <formula>$K$229*2</formula>
    </cfRule>
  </conditionalFormatting>
  <conditionalFormatting sqref="L63:L65">
    <cfRule type="cellIs" dxfId="973" priority="873" stopIfTrue="1" operator="greaterThan">
      <formula>$L$229*2+2</formula>
    </cfRule>
    <cfRule type="cellIs" dxfId="972" priority="874" stopIfTrue="1" operator="greaterThan">
      <formula>$L$229*2</formula>
    </cfRule>
  </conditionalFormatting>
  <conditionalFormatting sqref="M63:M65">
    <cfRule type="cellIs" dxfId="971" priority="875" stopIfTrue="1" operator="greaterThan">
      <formula>$M$229*2+2</formula>
    </cfRule>
    <cfRule type="cellIs" dxfId="970" priority="876" stopIfTrue="1" operator="greaterThan">
      <formula>$M$229*2</formula>
    </cfRule>
  </conditionalFormatting>
  <conditionalFormatting sqref="N63:N65">
    <cfRule type="cellIs" dxfId="969" priority="877" stopIfTrue="1" operator="greaterThan">
      <formula>$N$229*2+2</formula>
    </cfRule>
    <cfRule type="cellIs" dxfId="968" priority="878" stopIfTrue="1" operator="greaterThan">
      <formula>$N$229*2</formula>
    </cfRule>
  </conditionalFormatting>
  <conditionalFormatting sqref="G63:G65">
    <cfRule type="cellIs" dxfId="967" priority="879" stopIfTrue="1" operator="greaterThan">
      <formula>$G$229*2+2</formula>
    </cfRule>
    <cfRule type="cellIs" dxfId="966" priority="880" stopIfTrue="1" operator="greaterThan">
      <formula>$G$229*2</formula>
    </cfRule>
  </conditionalFormatting>
  <conditionalFormatting sqref="F63:F65">
    <cfRule type="cellIs" dxfId="965" priority="881" stopIfTrue="1" operator="greaterThan">
      <formula>$F$229*2+2</formula>
    </cfRule>
    <cfRule type="cellIs" dxfId="964" priority="882" stopIfTrue="1" operator="greaterThan">
      <formula>$F$229*2</formula>
    </cfRule>
  </conditionalFormatting>
  <conditionalFormatting sqref="H62">
    <cfRule type="cellIs" dxfId="963" priority="847" stopIfTrue="1" operator="greaterThan">
      <formula>$H$229*2+2</formula>
    </cfRule>
    <cfRule type="cellIs" dxfId="962" priority="848" stopIfTrue="1" operator="greaterThan">
      <formula>$H$229*2</formula>
    </cfRule>
  </conditionalFormatting>
  <conditionalFormatting sqref="I62">
    <cfRule type="cellIs" dxfId="961" priority="849" stopIfTrue="1" operator="greaterThan">
      <formula>$I$229*2+2</formula>
    </cfRule>
    <cfRule type="cellIs" dxfId="960" priority="850" stopIfTrue="1" operator="greaterThan">
      <formula>$I$229*2</formula>
    </cfRule>
  </conditionalFormatting>
  <conditionalFormatting sqref="J62">
    <cfRule type="cellIs" dxfId="959" priority="851" stopIfTrue="1" operator="greaterThan">
      <formula>$J$229*2+2</formula>
    </cfRule>
    <cfRule type="cellIs" dxfId="958" priority="852" stopIfTrue="1" operator="greaterThan">
      <formula>$J$229*2</formula>
    </cfRule>
  </conditionalFormatting>
  <conditionalFormatting sqref="K62">
    <cfRule type="cellIs" dxfId="957" priority="853" stopIfTrue="1" operator="greaterThan">
      <formula>$K$229*2+2</formula>
    </cfRule>
    <cfRule type="cellIs" dxfId="956" priority="854" stopIfTrue="1" operator="greaterThan">
      <formula>$K$229*2</formula>
    </cfRule>
  </conditionalFormatting>
  <conditionalFormatting sqref="L62">
    <cfRule type="cellIs" dxfId="955" priority="855" stopIfTrue="1" operator="greaterThan">
      <formula>$L$229*2+2</formula>
    </cfRule>
    <cfRule type="cellIs" dxfId="954" priority="856" stopIfTrue="1" operator="greaterThan">
      <formula>$L$229*2</formula>
    </cfRule>
  </conditionalFormatting>
  <conditionalFormatting sqref="M62">
    <cfRule type="cellIs" dxfId="953" priority="857" stopIfTrue="1" operator="greaterThan">
      <formula>$M$229*2+2</formula>
    </cfRule>
    <cfRule type="cellIs" dxfId="952" priority="858" stopIfTrue="1" operator="greaterThan">
      <formula>$M$229*2</formula>
    </cfRule>
  </conditionalFormatting>
  <conditionalFormatting sqref="N62">
    <cfRule type="cellIs" dxfId="951" priority="859" stopIfTrue="1" operator="greaterThan">
      <formula>$N$229*2+2</formula>
    </cfRule>
    <cfRule type="cellIs" dxfId="950" priority="860" stopIfTrue="1" operator="greaterThan">
      <formula>$N$229*2</formula>
    </cfRule>
  </conditionalFormatting>
  <conditionalFormatting sqref="G62">
    <cfRule type="cellIs" dxfId="949" priority="861" stopIfTrue="1" operator="greaterThan">
      <formula>$G$229*2+2</formula>
    </cfRule>
    <cfRule type="cellIs" dxfId="948" priority="862" stopIfTrue="1" operator="greaterThan">
      <formula>$G$229*2</formula>
    </cfRule>
  </conditionalFormatting>
  <conditionalFormatting sqref="F62">
    <cfRule type="cellIs" dxfId="947" priority="863" stopIfTrue="1" operator="greaterThan">
      <formula>$F$229*2+2</formula>
    </cfRule>
    <cfRule type="cellIs" dxfId="946" priority="864" stopIfTrue="1" operator="greaterThan">
      <formula>$F$229*2</formula>
    </cfRule>
  </conditionalFormatting>
  <conditionalFormatting sqref="H149:H151">
    <cfRule type="cellIs" dxfId="945" priority="829" stopIfTrue="1" operator="greaterThan">
      <formula>$H$229*2+2</formula>
    </cfRule>
    <cfRule type="cellIs" dxfId="944" priority="830" stopIfTrue="1" operator="greaterThan">
      <formula>$H$229*2</formula>
    </cfRule>
  </conditionalFormatting>
  <conditionalFormatting sqref="I149:I151">
    <cfRule type="cellIs" dxfId="943" priority="831" stopIfTrue="1" operator="greaterThan">
      <formula>$I$229*2+2</formula>
    </cfRule>
    <cfRule type="cellIs" dxfId="942" priority="832" stopIfTrue="1" operator="greaterThan">
      <formula>$I$229*2</formula>
    </cfRule>
  </conditionalFormatting>
  <conditionalFormatting sqref="J149:J151">
    <cfRule type="cellIs" dxfId="941" priority="833" stopIfTrue="1" operator="greaterThan">
      <formula>$J$229*2+2</formula>
    </cfRule>
    <cfRule type="cellIs" dxfId="940" priority="834" stopIfTrue="1" operator="greaterThan">
      <formula>$J$229*2</formula>
    </cfRule>
  </conditionalFormatting>
  <conditionalFormatting sqref="K149:K151">
    <cfRule type="cellIs" dxfId="939" priority="835" stopIfTrue="1" operator="greaterThan">
      <formula>$K$229*2+2</formula>
    </cfRule>
    <cfRule type="cellIs" dxfId="938" priority="836" stopIfTrue="1" operator="greaterThan">
      <formula>$K$229*2</formula>
    </cfRule>
  </conditionalFormatting>
  <conditionalFormatting sqref="L149:L151">
    <cfRule type="cellIs" dxfId="937" priority="837" stopIfTrue="1" operator="greaterThan">
      <formula>$L$229*2+2</formula>
    </cfRule>
    <cfRule type="cellIs" dxfId="936" priority="838" stopIfTrue="1" operator="greaterThan">
      <formula>$L$229*2</formula>
    </cfRule>
  </conditionalFormatting>
  <conditionalFormatting sqref="M149:M151">
    <cfRule type="cellIs" dxfId="935" priority="839" stopIfTrue="1" operator="greaterThan">
      <formula>$M$229*2+2</formula>
    </cfRule>
    <cfRule type="cellIs" dxfId="934" priority="840" stopIfTrue="1" operator="greaterThan">
      <formula>$M$229*2</formula>
    </cfRule>
  </conditionalFormatting>
  <conditionalFormatting sqref="N149:N151">
    <cfRule type="cellIs" dxfId="933" priority="841" stopIfTrue="1" operator="greaterThan">
      <formula>$N$229*2+2</formula>
    </cfRule>
    <cfRule type="cellIs" dxfId="932" priority="842" stopIfTrue="1" operator="greaterThan">
      <formula>$N$229*2</formula>
    </cfRule>
  </conditionalFormatting>
  <conditionalFormatting sqref="G149:G151">
    <cfRule type="cellIs" dxfId="931" priority="843" stopIfTrue="1" operator="greaterThan">
      <formula>$G$229*2+2</formula>
    </cfRule>
    <cfRule type="cellIs" dxfId="930" priority="844" stopIfTrue="1" operator="greaterThan">
      <formula>$G$229*2</formula>
    </cfRule>
  </conditionalFormatting>
  <conditionalFormatting sqref="F149:F151">
    <cfRule type="cellIs" dxfId="929" priority="845" stopIfTrue="1" operator="greaterThan">
      <formula>$F$229*2+2</formula>
    </cfRule>
    <cfRule type="cellIs" dxfId="928" priority="846" stopIfTrue="1" operator="greaterThan">
      <formula>$F$229*2</formula>
    </cfRule>
  </conditionalFormatting>
  <conditionalFormatting sqref="H142:H144">
    <cfRule type="cellIs" dxfId="927" priority="811" stopIfTrue="1" operator="greaterThan">
      <formula>$H$229*2+2</formula>
    </cfRule>
    <cfRule type="cellIs" dxfId="926" priority="812" stopIfTrue="1" operator="greaterThan">
      <formula>$H$229*2</formula>
    </cfRule>
  </conditionalFormatting>
  <conditionalFormatting sqref="I142:I144">
    <cfRule type="cellIs" dxfId="925" priority="813" stopIfTrue="1" operator="greaterThan">
      <formula>$I$229*2+2</formula>
    </cfRule>
    <cfRule type="cellIs" dxfId="924" priority="814" stopIfTrue="1" operator="greaterThan">
      <formula>$I$229*2</formula>
    </cfRule>
  </conditionalFormatting>
  <conditionalFormatting sqref="J142:J144">
    <cfRule type="cellIs" dxfId="923" priority="815" stopIfTrue="1" operator="greaterThan">
      <formula>$J$229*2+2</formula>
    </cfRule>
    <cfRule type="cellIs" dxfId="922" priority="816" stopIfTrue="1" operator="greaterThan">
      <formula>$J$229*2</formula>
    </cfRule>
  </conditionalFormatting>
  <conditionalFormatting sqref="K142:K144">
    <cfRule type="cellIs" dxfId="921" priority="817" stopIfTrue="1" operator="greaterThan">
      <formula>$K$229*2+2</formula>
    </cfRule>
    <cfRule type="cellIs" dxfId="920" priority="818" stopIfTrue="1" operator="greaterThan">
      <formula>$K$229*2</formula>
    </cfRule>
  </conditionalFormatting>
  <conditionalFormatting sqref="L142:L144">
    <cfRule type="cellIs" dxfId="919" priority="819" stopIfTrue="1" operator="greaterThan">
      <formula>$L$229*2+2</formula>
    </cfRule>
    <cfRule type="cellIs" dxfId="918" priority="820" stopIfTrue="1" operator="greaterThan">
      <formula>$L$229*2</formula>
    </cfRule>
  </conditionalFormatting>
  <conditionalFormatting sqref="M142:M144">
    <cfRule type="cellIs" dxfId="917" priority="821" stopIfTrue="1" operator="greaterThan">
      <formula>$M$229*2+2</formula>
    </cfRule>
    <cfRule type="cellIs" dxfId="916" priority="822" stopIfTrue="1" operator="greaterThan">
      <formula>$M$229*2</formula>
    </cfRule>
  </conditionalFormatting>
  <conditionalFormatting sqref="N142:N144">
    <cfRule type="cellIs" dxfId="915" priority="823" stopIfTrue="1" operator="greaterThan">
      <formula>$N$229*2+2</formula>
    </cfRule>
    <cfRule type="cellIs" dxfId="914" priority="824" stopIfTrue="1" operator="greaterThan">
      <formula>$N$229*2</formula>
    </cfRule>
  </conditionalFormatting>
  <conditionalFormatting sqref="G142:G144">
    <cfRule type="cellIs" dxfId="913" priority="825" stopIfTrue="1" operator="greaterThan">
      <formula>$G$229*2+2</formula>
    </cfRule>
    <cfRule type="cellIs" dxfId="912" priority="826" stopIfTrue="1" operator="greaterThan">
      <formula>$G$229*2</formula>
    </cfRule>
  </conditionalFormatting>
  <conditionalFormatting sqref="F142:F144">
    <cfRule type="cellIs" dxfId="911" priority="827" stopIfTrue="1" operator="greaterThan">
      <formula>$F$229*2+2</formula>
    </cfRule>
    <cfRule type="cellIs" dxfId="910" priority="828" stopIfTrue="1" operator="greaterThan">
      <formula>$F$229*2</formula>
    </cfRule>
  </conditionalFormatting>
  <conditionalFormatting sqref="H88">
    <cfRule type="cellIs" dxfId="909" priority="793" stopIfTrue="1" operator="greaterThan">
      <formula>$H$229*2+2</formula>
    </cfRule>
    <cfRule type="cellIs" dxfId="908" priority="794" stopIfTrue="1" operator="greaterThan">
      <formula>$H$229*2</formula>
    </cfRule>
  </conditionalFormatting>
  <conditionalFormatting sqref="I88">
    <cfRule type="cellIs" dxfId="907" priority="795" stopIfTrue="1" operator="greaterThan">
      <formula>$I$229*2+2</formula>
    </cfRule>
    <cfRule type="cellIs" dxfId="906" priority="796" stopIfTrue="1" operator="greaterThan">
      <formula>$I$229*2</formula>
    </cfRule>
  </conditionalFormatting>
  <conditionalFormatting sqref="J88">
    <cfRule type="cellIs" dxfId="905" priority="797" stopIfTrue="1" operator="greaterThan">
      <formula>$J$229*2+2</formula>
    </cfRule>
    <cfRule type="cellIs" dxfId="904" priority="798" stopIfTrue="1" operator="greaterThan">
      <formula>$J$229*2</formula>
    </cfRule>
  </conditionalFormatting>
  <conditionalFormatting sqref="K88">
    <cfRule type="cellIs" dxfId="903" priority="799" stopIfTrue="1" operator="greaterThan">
      <formula>$K$229*2+2</formula>
    </cfRule>
    <cfRule type="cellIs" dxfId="902" priority="800" stopIfTrue="1" operator="greaterThan">
      <formula>$K$229*2</formula>
    </cfRule>
  </conditionalFormatting>
  <conditionalFormatting sqref="L88">
    <cfRule type="cellIs" dxfId="901" priority="801" stopIfTrue="1" operator="greaterThan">
      <formula>$L$229*2+2</formula>
    </cfRule>
    <cfRule type="cellIs" dxfId="900" priority="802" stopIfTrue="1" operator="greaterThan">
      <formula>$L$229*2</formula>
    </cfRule>
  </conditionalFormatting>
  <conditionalFormatting sqref="M88">
    <cfRule type="cellIs" dxfId="899" priority="803" stopIfTrue="1" operator="greaterThan">
      <formula>$M$229*2+2</formula>
    </cfRule>
    <cfRule type="cellIs" dxfId="898" priority="804" stopIfTrue="1" operator="greaterThan">
      <formula>$M$229*2</formula>
    </cfRule>
  </conditionalFormatting>
  <conditionalFormatting sqref="N88">
    <cfRule type="cellIs" dxfId="897" priority="805" stopIfTrue="1" operator="greaterThan">
      <formula>$N$229*2+2</formula>
    </cfRule>
    <cfRule type="cellIs" dxfId="896" priority="806" stopIfTrue="1" operator="greaterThan">
      <formula>$N$229*2</formula>
    </cfRule>
  </conditionalFormatting>
  <conditionalFormatting sqref="G88">
    <cfRule type="cellIs" dxfId="895" priority="807" stopIfTrue="1" operator="greaterThan">
      <formula>$G$229*2+2</formula>
    </cfRule>
    <cfRule type="cellIs" dxfId="894" priority="808" stopIfTrue="1" operator="greaterThan">
      <formula>$G$229*2</formula>
    </cfRule>
  </conditionalFormatting>
  <conditionalFormatting sqref="F88">
    <cfRule type="cellIs" dxfId="893" priority="809" stopIfTrue="1" operator="greaterThan">
      <formula>$F$229*2+2</formula>
    </cfRule>
    <cfRule type="cellIs" dxfId="892" priority="810" stopIfTrue="1" operator="greaterThan">
      <formula>$F$229*2</formula>
    </cfRule>
  </conditionalFormatting>
  <conditionalFormatting sqref="H85:H87">
    <cfRule type="cellIs" dxfId="891" priority="775" stopIfTrue="1" operator="greaterThan">
      <formula>$H$229*2+2</formula>
    </cfRule>
    <cfRule type="cellIs" dxfId="890" priority="776" stopIfTrue="1" operator="greaterThan">
      <formula>$H$229*2</formula>
    </cfRule>
  </conditionalFormatting>
  <conditionalFormatting sqref="I85:I87">
    <cfRule type="cellIs" dxfId="889" priority="777" stopIfTrue="1" operator="greaterThan">
      <formula>$I$229*2+2</formula>
    </cfRule>
    <cfRule type="cellIs" dxfId="888" priority="778" stopIfTrue="1" operator="greaterThan">
      <formula>$I$229*2</formula>
    </cfRule>
  </conditionalFormatting>
  <conditionalFormatting sqref="J85:J87">
    <cfRule type="cellIs" dxfId="887" priority="779" stopIfTrue="1" operator="greaterThan">
      <formula>$J$229*2+2</formula>
    </cfRule>
    <cfRule type="cellIs" dxfId="886" priority="780" stopIfTrue="1" operator="greaterThan">
      <formula>$J$229*2</formula>
    </cfRule>
  </conditionalFormatting>
  <conditionalFormatting sqref="K85:K87">
    <cfRule type="cellIs" dxfId="885" priority="781" stopIfTrue="1" operator="greaterThan">
      <formula>$K$229*2+2</formula>
    </cfRule>
    <cfRule type="cellIs" dxfId="884" priority="782" stopIfTrue="1" operator="greaterThan">
      <formula>$K$229*2</formula>
    </cfRule>
  </conditionalFormatting>
  <conditionalFormatting sqref="L85:L87">
    <cfRule type="cellIs" dxfId="883" priority="783" stopIfTrue="1" operator="greaterThan">
      <formula>$L$229*2+2</formula>
    </cfRule>
    <cfRule type="cellIs" dxfId="882" priority="784" stopIfTrue="1" operator="greaterThan">
      <formula>$L$229*2</formula>
    </cfRule>
  </conditionalFormatting>
  <conditionalFormatting sqref="M85:M87">
    <cfRule type="cellIs" dxfId="881" priority="785" stopIfTrue="1" operator="greaterThan">
      <formula>$M$229*2+2</formula>
    </cfRule>
    <cfRule type="cellIs" dxfId="880" priority="786" stopIfTrue="1" operator="greaterThan">
      <formula>$M$229*2</formula>
    </cfRule>
  </conditionalFormatting>
  <conditionalFormatting sqref="N85:N87">
    <cfRule type="cellIs" dxfId="879" priority="787" stopIfTrue="1" operator="greaterThan">
      <formula>$N$229*2+2</formula>
    </cfRule>
    <cfRule type="cellIs" dxfId="878" priority="788" stopIfTrue="1" operator="greaterThan">
      <formula>$N$229*2</formula>
    </cfRule>
  </conditionalFormatting>
  <conditionalFormatting sqref="G85:G87">
    <cfRule type="cellIs" dxfId="877" priority="789" stopIfTrue="1" operator="greaterThan">
      <formula>$G$229*2+2</formula>
    </cfRule>
    <cfRule type="cellIs" dxfId="876" priority="790" stopIfTrue="1" operator="greaterThan">
      <formula>$G$229*2</formula>
    </cfRule>
  </conditionalFormatting>
  <conditionalFormatting sqref="F85:F87">
    <cfRule type="cellIs" dxfId="875" priority="791" stopIfTrue="1" operator="greaterThan">
      <formula>$F$229*2+2</formula>
    </cfRule>
    <cfRule type="cellIs" dxfId="874" priority="792" stopIfTrue="1" operator="greaterThan">
      <formula>$F$229*2</formula>
    </cfRule>
  </conditionalFormatting>
  <conditionalFormatting sqref="H82:H84">
    <cfRule type="cellIs" dxfId="873" priority="757" stopIfTrue="1" operator="greaterThan">
      <formula>$H$229*2+2</formula>
    </cfRule>
    <cfRule type="cellIs" dxfId="872" priority="758" stopIfTrue="1" operator="greaterThan">
      <formula>$H$229*2</formula>
    </cfRule>
  </conditionalFormatting>
  <conditionalFormatting sqref="I82:I84">
    <cfRule type="cellIs" dxfId="871" priority="759" stopIfTrue="1" operator="greaterThan">
      <formula>$I$229*2+2</formula>
    </cfRule>
    <cfRule type="cellIs" dxfId="870" priority="760" stopIfTrue="1" operator="greaterThan">
      <formula>$I$229*2</formula>
    </cfRule>
  </conditionalFormatting>
  <conditionalFormatting sqref="J82:J84">
    <cfRule type="cellIs" dxfId="869" priority="761" stopIfTrue="1" operator="greaterThan">
      <formula>$J$229*2+2</formula>
    </cfRule>
    <cfRule type="cellIs" dxfId="868" priority="762" stopIfTrue="1" operator="greaterThan">
      <formula>$J$229*2</formula>
    </cfRule>
  </conditionalFormatting>
  <conditionalFormatting sqref="K82:K84">
    <cfRule type="cellIs" dxfId="867" priority="763" stopIfTrue="1" operator="greaterThan">
      <formula>$K$229*2+2</formula>
    </cfRule>
    <cfRule type="cellIs" dxfId="866" priority="764" stopIfTrue="1" operator="greaterThan">
      <formula>$K$229*2</formula>
    </cfRule>
  </conditionalFormatting>
  <conditionalFormatting sqref="L82:L84">
    <cfRule type="cellIs" dxfId="865" priority="765" stopIfTrue="1" operator="greaterThan">
      <formula>$L$229*2+2</formula>
    </cfRule>
    <cfRule type="cellIs" dxfId="864" priority="766" stopIfTrue="1" operator="greaterThan">
      <formula>$L$229*2</formula>
    </cfRule>
  </conditionalFormatting>
  <conditionalFormatting sqref="M82:M84">
    <cfRule type="cellIs" dxfId="863" priority="767" stopIfTrue="1" operator="greaterThan">
      <formula>$M$229*2+2</formula>
    </cfRule>
    <cfRule type="cellIs" dxfId="862" priority="768" stopIfTrue="1" operator="greaterThan">
      <formula>$M$229*2</formula>
    </cfRule>
  </conditionalFormatting>
  <conditionalFormatting sqref="N82:N84">
    <cfRule type="cellIs" dxfId="861" priority="769" stopIfTrue="1" operator="greaterThan">
      <formula>$N$229*2+2</formula>
    </cfRule>
    <cfRule type="cellIs" dxfId="860" priority="770" stopIfTrue="1" operator="greaterThan">
      <formula>$N$229*2</formula>
    </cfRule>
  </conditionalFormatting>
  <conditionalFormatting sqref="G82:G84">
    <cfRule type="cellIs" dxfId="859" priority="771" stopIfTrue="1" operator="greaterThan">
      <formula>$G$229*2+2</formula>
    </cfRule>
    <cfRule type="cellIs" dxfId="858" priority="772" stopIfTrue="1" operator="greaterThan">
      <formula>$G$229*2</formula>
    </cfRule>
  </conditionalFormatting>
  <conditionalFormatting sqref="F82:F84">
    <cfRule type="cellIs" dxfId="857" priority="773" stopIfTrue="1" operator="greaterThan">
      <formula>$F$229*2+2</formula>
    </cfRule>
    <cfRule type="cellIs" dxfId="856" priority="774" stopIfTrue="1" operator="greaterThan">
      <formula>$F$229*2</formula>
    </cfRule>
  </conditionalFormatting>
  <conditionalFormatting sqref="H79:H81">
    <cfRule type="cellIs" dxfId="855" priority="739" stopIfTrue="1" operator="greaterThan">
      <formula>$H$229*2+2</formula>
    </cfRule>
    <cfRule type="cellIs" dxfId="854" priority="740" stopIfTrue="1" operator="greaterThan">
      <formula>$H$229*2</formula>
    </cfRule>
  </conditionalFormatting>
  <conditionalFormatting sqref="I79:I81">
    <cfRule type="cellIs" dxfId="853" priority="741" stopIfTrue="1" operator="greaterThan">
      <formula>$I$229*2+2</formula>
    </cfRule>
    <cfRule type="cellIs" dxfId="852" priority="742" stopIfTrue="1" operator="greaterThan">
      <formula>$I$229*2</formula>
    </cfRule>
  </conditionalFormatting>
  <conditionalFormatting sqref="J79:J81">
    <cfRule type="cellIs" dxfId="851" priority="743" stopIfTrue="1" operator="greaterThan">
      <formula>$J$229*2+2</formula>
    </cfRule>
    <cfRule type="cellIs" dxfId="850" priority="744" stopIfTrue="1" operator="greaterThan">
      <formula>$J$229*2</formula>
    </cfRule>
  </conditionalFormatting>
  <conditionalFormatting sqref="K79:K81">
    <cfRule type="cellIs" dxfId="849" priority="745" stopIfTrue="1" operator="greaterThan">
      <formula>$K$229*2+2</formula>
    </cfRule>
    <cfRule type="cellIs" dxfId="848" priority="746" stopIfTrue="1" operator="greaterThan">
      <formula>$K$229*2</formula>
    </cfRule>
  </conditionalFormatting>
  <conditionalFormatting sqref="L79:L81">
    <cfRule type="cellIs" dxfId="847" priority="747" stopIfTrue="1" operator="greaterThan">
      <formula>$L$229*2+2</formula>
    </cfRule>
    <cfRule type="cellIs" dxfId="846" priority="748" stopIfTrue="1" operator="greaterThan">
      <formula>$L$229*2</formula>
    </cfRule>
  </conditionalFormatting>
  <conditionalFormatting sqref="M79:M81">
    <cfRule type="cellIs" dxfId="845" priority="749" stopIfTrue="1" operator="greaterThan">
      <formula>$M$229*2+2</formula>
    </cfRule>
    <cfRule type="cellIs" dxfId="844" priority="750" stopIfTrue="1" operator="greaterThan">
      <formula>$M$229*2</formula>
    </cfRule>
  </conditionalFormatting>
  <conditionalFormatting sqref="N79:N81">
    <cfRule type="cellIs" dxfId="843" priority="751" stopIfTrue="1" operator="greaterThan">
      <formula>$N$229*2+2</formula>
    </cfRule>
    <cfRule type="cellIs" dxfId="842" priority="752" stopIfTrue="1" operator="greaterThan">
      <formula>$N$229*2</formula>
    </cfRule>
  </conditionalFormatting>
  <conditionalFormatting sqref="G79:G81">
    <cfRule type="cellIs" dxfId="841" priority="753" stopIfTrue="1" operator="greaterThan">
      <formula>$G$229*2+2</formula>
    </cfRule>
    <cfRule type="cellIs" dxfId="840" priority="754" stopIfTrue="1" operator="greaterThan">
      <formula>$G$229*2</formula>
    </cfRule>
  </conditionalFormatting>
  <conditionalFormatting sqref="F79:F81">
    <cfRule type="cellIs" dxfId="839" priority="755" stopIfTrue="1" operator="greaterThan">
      <formula>$F$229*2+2</formula>
    </cfRule>
    <cfRule type="cellIs" dxfId="838" priority="756" stopIfTrue="1" operator="greaterThan">
      <formula>$F$229*2</formula>
    </cfRule>
  </conditionalFormatting>
  <conditionalFormatting sqref="H76:H78">
    <cfRule type="cellIs" dxfId="837" priority="721" stopIfTrue="1" operator="greaterThan">
      <formula>$H$229*2+2</formula>
    </cfRule>
    <cfRule type="cellIs" dxfId="836" priority="722" stopIfTrue="1" operator="greaterThan">
      <formula>$H$229*2</formula>
    </cfRule>
  </conditionalFormatting>
  <conditionalFormatting sqref="I76:I78">
    <cfRule type="cellIs" dxfId="835" priority="723" stopIfTrue="1" operator="greaterThan">
      <formula>$I$229*2+2</formula>
    </cfRule>
    <cfRule type="cellIs" dxfId="834" priority="724" stopIfTrue="1" operator="greaterThan">
      <formula>$I$229*2</formula>
    </cfRule>
  </conditionalFormatting>
  <conditionalFormatting sqref="J76:J78">
    <cfRule type="cellIs" dxfId="833" priority="725" stopIfTrue="1" operator="greaterThan">
      <formula>$J$229*2+2</formula>
    </cfRule>
    <cfRule type="cellIs" dxfId="832" priority="726" stopIfTrue="1" operator="greaterThan">
      <formula>$J$229*2</formula>
    </cfRule>
  </conditionalFormatting>
  <conditionalFormatting sqref="K76:K78">
    <cfRule type="cellIs" dxfId="831" priority="727" stopIfTrue="1" operator="greaterThan">
      <formula>$K$229*2+2</formula>
    </cfRule>
    <cfRule type="cellIs" dxfId="830" priority="728" stopIfTrue="1" operator="greaterThan">
      <formula>$K$229*2</formula>
    </cfRule>
  </conditionalFormatting>
  <conditionalFormatting sqref="L76:L78">
    <cfRule type="cellIs" dxfId="829" priority="729" stopIfTrue="1" operator="greaterThan">
      <formula>$L$229*2+2</formula>
    </cfRule>
    <cfRule type="cellIs" dxfId="828" priority="730" stopIfTrue="1" operator="greaterThan">
      <formula>$L$229*2</formula>
    </cfRule>
  </conditionalFormatting>
  <conditionalFormatting sqref="M76:M78">
    <cfRule type="cellIs" dxfId="827" priority="731" stopIfTrue="1" operator="greaterThan">
      <formula>$M$229*2+2</formula>
    </cfRule>
    <cfRule type="cellIs" dxfId="826" priority="732" stopIfTrue="1" operator="greaterThan">
      <formula>$M$229*2</formula>
    </cfRule>
  </conditionalFormatting>
  <conditionalFormatting sqref="N76:N78">
    <cfRule type="cellIs" dxfId="825" priority="733" stopIfTrue="1" operator="greaterThan">
      <formula>$N$229*2+2</formula>
    </cfRule>
    <cfRule type="cellIs" dxfId="824" priority="734" stopIfTrue="1" operator="greaterThan">
      <formula>$N$229*2</formula>
    </cfRule>
  </conditionalFormatting>
  <conditionalFormatting sqref="G76:G78">
    <cfRule type="cellIs" dxfId="823" priority="735" stopIfTrue="1" operator="greaterThan">
      <formula>$G$229*2+2</formula>
    </cfRule>
    <cfRule type="cellIs" dxfId="822" priority="736" stopIfTrue="1" operator="greaterThan">
      <formula>$G$229*2</formula>
    </cfRule>
  </conditionalFormatting>
  <conditionalFormatting sqref="F76:F78">
    <cfRule type="cellIs" dxfId="821" priority="737" stopIfTrue="1" operator="greaterThan">
      <formula>$F$229*2+2</formula>
    </cfRule>
    <cfRule type="cellIs" dxfId="820" priority="738" stopIfTrue="1" operator="greaterThan">
      <formula>$F$229*2</formula>
    </cfRule>
  </conditionalFormatting>
  <conditionalFormatting sqref="H73:H75">
    <cfRule type="cellIs" dxfId="819" priority="703" stopIfTrue="1" operator="greaterThan">
      <formula>$H$229*2+2</formula>
    </cfRule>
    <cfRule type="cellIs" dxfId="818" priority="704" stopIfTrue="1" operator="greaterThan">
      <formula>$H$229*2</formula>
    </cfRule>
  </conditionalFormatting>
  <conditionalFormatting sqref="I73:I75">
    <cfRule type="cellIs" dxfId="817" priority="705" stopIfTrue="1" operator="greaterThan">
      <formula>$I$229*2+2</formula>
    </cfRule>
    <cfRule type="cellIs" dxfId="816" priority="706" stopIfTrue="1" operator="greaterThan">
      <formula>$I$229*2</formula>
    </cfRule>
  </conditionalFormatting>
  <conditionalFormatting sqref="J73:J75">
    <cfRule type="cellIs" dxfId="815" priority="707" stopIfTrue="1" operator="greaterThan">
      <formula>$J$229*2+2</formula>
    </cfRule>
    <cfRule type="cellIs" dxfId="814" priority="708" stopIfTrue="1" operator="greaterThan">
      <formula>$J$229*2</formula>
    </cfRule>
  </conditionalFormatting>
  <conditionalFormatting sqref="K73:K75">
    <cfRule type="cellIs" dxfId="813" priority="709" stopIfTrue="1" operator="greaterThan">
      <formula>$K$229*2+2</formula>
    </cfRule>
    <cfRule type="cellIs" dxfId="812" priority="710" stopIfTrue="1" operator="greaterThan">
      <formula>$K$229*2</formula>
    </cfRule>
  </conditionalFormatting>
  <conditionalFormatting sqref="L73:L75">
    <cfRule type="cellIs" dxfId="811" priority="711" stopIfTrue="1" operator="greaterThan">
      <formula>$L$229*2+2</formula>
    </cfRule>
    <cfRule type="cellIs" dxfId="810" priority="712" stopIfTrue="1" operator="greaterThan">
      <formula>$L$229*2</formula>
    </cfRule>
  </conditionalFormatting>
  <conditionalFormatting sqref="M73:M75">
    <cfRule type="cellIs" dxfId="809" priority="713" stopIfTrue="1" operator="greaterThan">
      <formula>$M$229*2+2</formula>
    </cfRule>
    <cfRule type="cellIs" dxfId="808" priority="714" stopIfTrue="1" operator="greaterThan">
      <formula>$M$229*2</formula>
    </cfRule>
  </conditionalFormatting>
  <conditionalFormatting sqref="N73:N75">
    <cfRule type="cellIs" dxfId="807" priority="715" stopIfTrue="1" operator="greaterThan">
      <formula>$N$229*2+2</formula>
    </cfRule>
    <cfRule type="cellIs" dxfId="806" priority="716" stopIfTrue="1" operator="greaterThan">
      <formula>$N$229*2</formula>
    </cfRule>
  </conditionalFormatting>
  <conditionalFormatting sqref="G73:G75">
    <cfRule type="cellIs" dxfId="805" priority="717" stopIfTrue="1" operator="greaterThan">
      <formula>$G$229*2+2</formula>
    </cfRule>
    <cfRule type="cellIs" dxfId="804" priority="718" stopIfTrue="1" operator="greaterThan">
      <formula>$G$229*2</formula>
    </cfRule>
  </conditionalFormatting>
  <conditionalFormatting sqref="F73:F75">
    <cfRule type="cellIs" dxfId="803" priority="719" stopIfTrue="1" operator="greaterThan">
      <formula>$F$229*2+2</formula>
    </cfRule>
    <cfRule type="cellIs" dxfId="802" priority="720" stopIfTrue="1" operator="greaterThan">
      <formula>$F$229*2</formula>
    </cfRule>
  </conditionalFormatting>
  <conditionalFormatting sqref="H137:H139">
    <cfRule type="cellIs" dxfId="801" priority="685" stopIfTrue="1" operator="greaterThan">
      <formula>$H$229*2+2</formula>
    </cfRule>
    <cfRule type="cellIs" dxfId="800" priority="686" stopIfTrue="1" operator="greaterThan">
      <formula>$H$229*2</formula>
    </cfRule>
  </conditionalFormatting>
  <conditionalFormatting sqref="I137:I139">
    <cfRule type="cellIs" dxfId="799" priority="687" stopIfTrue="1" operator="greaterThan">
      <formula>$I$229*2+2</formula>
    </cfRule>
    <cfRule type="cellIs" dxfId="798" priority="688" stopIfTrue="1" operator="greaterThan">
      <formula>$I$229*2</formula>
    </cfRule>
  </conditionalFormatting>
  <conditionalFormatting sqref="J137:J139">
    <cfRule type="cellIs" dxfId="797" priority="689" stopIfTrue="1" operator="greaterThan">
      <formula>$J$229*2+2</formula>
    </cfRule>
    <cfRule type="cellIs" dxfId="796" priority="690" stopIfTrue="1" operator="greaterThan">
      <formula>$J$229*2</formula>
    </cfRule>
  </conditionalFormatting>
  <conditionalFormatting sqref="K137:K139">
    <cfRule type="cellIs" dxfId="795" priority="691" stopIfTrue="1" operator="greaterThan">
      <formula>$K$229*2+2</formula>
    </cfRule>
    <cfRule type="cellIs" dxfId="794" priority="692" stopIfTrue="1" operator="greaterThan">
      <formula>$K$229*2</formula>
    </cfRule>
  </conditionalFormatting>
  <conditionalFormatting sqref="L137:L139">
    <cfRule type="cellIs" dxfId="793" priority="693" stopIfTrue="1" operator="greaterThan">
      <formula>$L$229*2+2</formula>
    </cfRule>
    <cfRule type="cellIs" dxfId="792" priority="694" stopIfTrue="1" operator="greaterThan">
      <formula>$L$229*2</formula>
    </cfRule>
  </conditionalFormatting>
  <conditionalFormatting sqref="M137:M139">
    <cfRule type="cellIs" dxfId="791" priority="695" stopIfTrue="1" operator="greaterThan">
      <formula>$M$229*2+2</formula>
    </cfRule>
    <cfRule type="cellIs" dxfId="790" priority="696" stopIfTrue="1" operator="greaterThan">
      <formula>$M$229*2</formula>
    </cfRule>
  </conditionalFormatting>
  <conditionalFormatting sqref="N137:N139">
    <cfRule type="cellIs" dxfId="789" priority="697" stopIfTrue="1" operator="greaterThan">
      <formula>$N$229*2+2</formula>
    </cfRule>
    <cfRule type="cellIs" dxfId="788" priority="698" stopIfTrue="1" operator="greaterThan">
      <formula>$N$229*2</formula>
    </cfRule>
  </conditionalFormatting>
  <conditionalFormatting sqref="G137:G139">
    <cfRule type="cellIs" dxfId="787" priority="699" stopIfTrue="1" operator="greaterThan">
      <formula>$G$229*2+2</formula>
    </cfRule>
    <cfRule type="cellIs" dxfId="786" priority="700" stopIfTrue="1" operator="greaterThan">
      <formula>$G$229*2</formula>
    </cfRule>
  </conditionalFormatting>
  <conditionalFormatting sqref="F137:F139">
    <cfRule type="cellIs" dxfId="785" priority="701" stopIfTrue="1" operator="greaterThan">
      <formula>$F$229*2+2</formula>
    </cfRule>
    <cfRule type="cellIs" dxfId="784" priority="702" stopIfTrue="1" operator="greaterThan">
      <formula>$F$229*2</formula>
    </cfRule>
  </conditionalFormatting>
  <conditionalFormatting sqref="H134:H136">
    <cfRule type="cellIs" dxfId="783" priority="667" stopIfTrue="1" operator="greaterThan">
      <formula>$H$229*2+2</formula>
    </cfRule>
    <cfRule type="cellIs" dxfId="782" priority="668" stopIfTrue="1" operator="greaterThan">
      <formula>$H$229*2</formula>
    </cfRule>
  </conditionalFormatting>
  <conditionalFormatting sqref="I134:I136">
    <cfRule type="cellIs" dxfId="781" priority="669" stopIfTrue="1" operator="greaterThan">
      <formula>$I$229*2+2</formula>
    </cfRule>
    <cfRule type="cellIs" dxfId="780" priority="670" stopIfTrue="1" operator="greaterThan">
      <formula>$I$229*2</formula>
    </cfRule>
  </conditionalFormatting>
  <conditionalFormatting sqref="J134:J136">
    <cfRule type="cellIs" dxfId="779" priority="671" stopIfTrue="1" operator="greaterThan">
      <formula>$J$229*2+2</formula>
    </cfRule>
    <cfRule type="cellIs" dxfId="778" priority="672" stopIfTrue="1" operator="greaterThan">
      <formula>$J$229*2</formula>
    </cfRule>
  </conditionalFormatting>
  <conditionalFormatting sqref="K134:K136">
    <cfRule type="cellIs" dxfId="777" priority="673" stopIfTrue="1" operator="greaterThan">
      <formula>$K$229*2+2</formula>
    </cfRule>
    <cfRule type="cellIs" dxfId="776" priority="674" stopIfTrue="1" operator="greaterThan">
      <formula>$K$229*2</formula>
    </cfRule>
  </conditionalFormatting>
  <conditionalFormatting sqref="L134:L136">
    <cfRule type="cellIs" dxfId="775" priority="675" stopIfTrue="1" operator="greaterThan">
      <formula>$L$229*2+2</formula>
    </cfRule>
    <cfRule type="cellIs" dxfId="774" priority="676" stopIfTrue="1" operator="greaterThan">
      <formula>$L$229*2</formula>
    </cfRule>
  </conditionalFormatting>
  <conditionalFormatting sqref="M134:M136">
    <cfRule type="cellIs" dxfId="773" priority="677" stopIfTrue="1" operator="greaterThan">
      <formula>$M$229*2+2</formula>
    </cfRule>
    <cfRule type="cellIs" dxfId="772" priority="678" stopIfTrue="1" operator="greaterThan">
      <formula>$M$229*2</formula>
    </cfRule>
  </conditionalFormatting>
  <conditionalFormatting sqref="N134:N136">
    <cfRule type="cellIs" dxfId="771" priority="679" stopIfTrue="1" operator="greaterThan">
      <formula>$N$229*2+2</formula>
    </cfRule>
    <cfRule type="cellIs" dxfId="770" priority="680" stopIfTrue="1" operator="greaterThan">
      <formula>$N$229*2</formula>
    </cfRule>
  </conditionalFormatting>
  <conditionalFormatting sqref="G134:G136">
    <cfRule type="cellIs" dxfId="769" priority="681" stopIfTrue="1" operator="greaterThan">
      <formula>$G$229*2+2</formula>
    </cfRule>
    <cfRule type="cellIs" dxfId="768" priority="682" stopIfTrue="1" operator="greaterThan">
      <formula>$G$229*2</formula>
    </cfRule>
  </conditionalFormatting>
  <conditionalFormatting sqref="F134:F136">
    <cfRule type="cellIs" dxfId="767" priority="683" stopIfTrue="1" operator="greaterThan">
      <formula>$F$229*2+2</formula>
    </cfRule>
    <cfRule type="cellIs" dxfId="766" priority="684" stopIfTrue="1" operator="greaterThan">
      <formula>$F$229*2</formula>
    </cfRule>
  </conditionalFormatting>
  <conditionalFormatting sqref="H100:H101">
    <cfRule type="cellIs" dxfId="765" priority="649" stopIfTrue="1" operator="greaterThan">
      <formula>$H$229*2+2</formula>
    </cfRule>
    <cfRule type="cellIs" dxfId="764" priority="650" stopIfTrue="1" operator="greaterThan">
      <formula>$H$229*2</formula>
    </cfRule>
  </conditionalFormatting>
  <conditionalFormatting sqref="I100:I101">
    <cfRule type="cellIs" dxfId="763" priority="651" stopIfTrue="1" operator="greaterThan">
      <formula>$I$229*2+2</formula>
    </cfRule>
    <cfRule type="cellIs" dxfId="762" priority="652" stopIfTrue="1" operator="greaterThan">
      <formula>$I$229*2</formula>
    </cfRule>
  </conditionalFormatting>
  <conditionalFormatting sqref="J100:J101">
    <cfRule type="cellIs" dxfId="761" priority="653" stopIfTrue="1" operator="greaterThan">
      <formula>$J$229*2+2</formula>
    </cfRule>
    <cfRule type="cellIs" dxfId="760" priority="654" stopIfTrue="1" operator="greaterThan">
      <formula>$J$229*2</formula>
    </cfRule>
  </conditionalFormatting>
  <conditionalFormatting sqref="K100:K101">
    <cfRule type="cellIs" dxfId="759" priority="655" stopIfTrue="1" operator="greaterThan">
      <formula>$K$229*2+2</formula>
    </cfRule>
    <cfRule type="cellIs" dxfId="758" priority="656" stopIfTrue="1" operator="greaterThan">
      <formula>$K$229*2</formula>
    </cfRule>
  </conditionalFormatting>
  <conditionalFormatting sqref="L100:L101">
    <cfRule type="cellIs" dxfId="757" priority="657" stopIfTrue="1" operator="greaterThan">
      <formula>$L$229*2+2</formula>
    </cfRule>
    <cfRule type="cellIs" dxfId="756" priority="658" stopIfTrue="1" operator="greaterThan">
      <formula>$L$229*2</formula>
    </cfRule>
  </conditionalFormatting>
  <conditionalFormatting sqref="M100:M101">
    <cfRule type="cellIs" dxfId="755" priority="659" stopIfTrue="1" operator="greaterThan">
      <formula>$M$229*2+2</formula>
    </cfRule>
    <cfRule type="cellIs" dxfId="754" priority="660" stopIfTrue="1" operator="greaterThan">
      <formula>$M$229*2</formula>
    </cfRule>
  </conditionalFormatting>
  <conditionalFormatting sqref="N100:N101">
    <cfRule type="cellIs" dxfId="753" priority="661" stopIfTrue="1" operator="greaterThan">
      <formula>$N$229*2+2</formula>
    </cfRule>
    <cfRule type="cellIs" dxfId="752" priority="662" stopIfTrue="1" operator="greaterThan">
      <formula>$N$229*2</formula>
    </cfRule>
  </conditionalFormatting>
  <conditionalFormatting sqref="G100:G101">
    <cfRule type="cellIs" dxfId="751" priority="663" stopIfTrue="1" operator="greaterThan">
      <formula>$G$229*2+2</formula>
    </cfRule>
    <cfRule type="cellIs" dxfId="750" priority="664" stopIfTrue="1" operator="greaterThan">
      <formula>$G$229*2</formula>
    </cfRule>
  </conditionalFormatting>
  <conditionalFormatting sqref="F100:F101">
    <cfRule type="cellIs" dxfId="749" priority="665" stopIfTrue="1" operator="greaterThan">
      <formula>$F$229*2+2</formula>
    </cfRule>
    <cfRule type="cellIs" dxfId="748" priority="666" stopIfTrue="1" operator="greaterThan">
      <formula>$F$229*2</formula>
    </cfRule>
  </conditionalFormatting>
  <conditionalFormatting sqref="H97:H99">
    <cfRule type="cellIs" dxfId="747" priority="631" stopIfTrue="1" operator="greaterThan">
      <formula>$H$229*2+2</formula>
    </cfRule>
    <cfRule type="cellIs" dxfId="746" priority="632" stopIfTrue="1" operator="greaterThan">
      <formula>$H$229*2</formula>
    </cfRule>
  </conditionalFormatting>
  <conditionalFormatting sqref="I97:I99">
    <cfRule type="cellIs" dxfId="745" priority="633" stopIfTrue="1" operator="greaterThan">
      <formula>$I$229*2+2</formula>
    </cfRule>
    <cfRule type="cellIs" dxfId="744" priority="634" stopIfTrue="1" operator="greaterThan">
      <formula>$I$229*2</formula>
    </cfRule>
  </conditionalFormatting>
  <conditionalFormatting sqref="J97:J99">
    <cfRule type="cellIs" dxfId="743" priority="635" stopIfTrue="1" operator="greaterThan">
      <formula>$J$229*2+2</formula>
    </cfRule>
    <cfRule type="cellIs" dxfId="742" priority="636" stopIfTrue="1" operator="greaterThan">
      <formula>$J$229*2</formula>
    </cfRule>
  </conditionalFormatting>
  <conditionalFormatting sqref="K97:K99">
    <cfRule type="cellIs" dxfId="741" priority="637" stopIfTrue="1" operator="greaterThan">
      <formula>$K$229*2+2</formula>
    </cfRule>
    <cfRule type="cellIs" dxfId="740" priority="638" stopIfTrue="1" operator="greaterThan">
      <formula>$K$229*2</formula>
    </cfRule>
  </conditionalFormatting>
  <conditionalFormatting sqref="L97:L99">
    <cfRule type="cellIs" dxfId="739" priority="639" stopIfTrue="1" operator="greaterThan">
      <formula>$L$229*2+2</formula>
    </cfRule>
    <cfRule type="cellIs" dxfId="738" priority="640" stopIfTrue="1" operator="greaterThan">
      <formula>$L$229*2</formula>
    </cfRule>
  </conditionalFormatting>
  <conditionalFormatting sqref="M97:M99">
    <cfRule type="cellIs" dxfId="737" priority="641" stopIfTrue="1" operator="greaterThan">
      <formula>$M$229*2+2</formula>
    </cfRule>
    <cfRule type="cellIs" dxfId="736" priority="642" stopIfTrue="1" operator="greaterThan">
      <formula>$M$229*2</formula>
    </cfRule>
  </conditionalFormatting>
  <conditionalFormatting sqref="N97:N99">
    <cfRule type="cellIs" dxfId="735" priority="643" stopIfTrue="1" operator="greaterThan">
      <formula>$N$229*2+2</formula>
    </cfRule>
    <cfRule type="cellIs" dxfId="734" priority="644" stopIfTrue="1" operator="greaterThan">
      <formula>$N$229*2</formula>
    </cfRule>
  </conditionalFormatting>
  <conditionalFormatting sqref="G97:G99">
    <cfRule type="cellIs" dxfId="733" priority="645" stopIfTrue="1" operator="greaterThan">
      <formula>$G$229*2+2</formula>
    </cfRule>
    <cfRule type="cellIs" dxfId="732" priority="646" stopIfTrue="1" operator="greaterThan">
      <formula>$G$229*2</formula>
    </cfRule>
  </conditionalFormatting>
  <conditionalFormatting sqref="F97:F99">
    <cfRule type="cellIs" dxfId="731" priority="647" stopIfTrue="1" operator="greaterThan">
      <formula>$F$229*2+2</formula>
    </cfRule>
    <cfRule type="cellIs" dxfId="730" priority="648" stopIfTrue="1" operator="greaterThan">
      <formula>$F$229*2</formula>
    </cfRule>
  </conditionalFormatting>
  <conditionalFormatting sqref="H94:H96">
    <cfRule type="cellIs" dxfId="729" priority="613" stopIfTrue="1" operator="greaterThan">
      <formula>$H$229*2+2</formula>
    </cfRule>
    <cfRule type="cellIs" dxfId="728" priority="614" stopIfTrue="1" operator="greaterThan">
      <formula>$H$229*2</formula>
    </cfRule>
  </conditionalFormatting>
  <conditionalFormatting sqref="I94:I96">
    <cfRule type="cellIs" dxfId="727" priority="615" stopIfTrue="1" operator="greaterThan">
      <formula>$I$229*2+2</formula>
    </cfRule>
    <cfRule type="cellIs" dxfId="726" priority="616" stopIfTrue="1" operator="greaterThan">
      <formula>$I$229*2</formula>
    </cfRule>
  </conditionalFormatting>
  <conditionalFormatting sqref="J94:J96">
    <cfRule type="cellIs" dxfId="725" priority="617" stopIfTrue="1" operator="greaterThan">
      <formula>$J$229*2+2</formula>
    </cfRule>
    <cfRule type="cellIs" dxfId="724" priority="618" stopIfTrue="1" operator="greaterThan">
      <formula>$J$229*2</formula>
    </cfRule>
  </conditionalFormatting>
  <conditionalFormatting sqref="K94:K96">
    <cfRule type="cellIs" dxfId="723" priority="619" stopIfTrue="1" operator="greaterThan">
      <formula>$K$229*2+2</formula>
    </cfRule>
    <cfRule type="cellIs" dxfId="722" priority="620" stopIfTrue="1" operator="greaterThan">
      <formula>$K$229*2</formula>
    </cfRule>
  </conditionalFormatting>
  <conditionalFormatting sqref="L94:L96">
    <cfRule type="cellIs" dxfId="721" priority="621" stopIfTrue="1" operator="greaterThan">
      <formula>$L$229*2+2</formula>
    </cfRule>
    <cfRule type="cellIs" dxfId="720" priority="622" stopIfTrue="1" operator="greaterThan">
      <formula>$L$229*2</formula>
    </cfRule>
  </conditionalFormatting>
  <conditionalFormatting sqref="M94:M96">
    <cfRule type="cellIs" dxfId="719" priority="623" stopIfTrue="1" operator="greaterThan">
      <formula>$M$229*2+2</formula>
    </cfRule>
    <cfRule type="cellIs" dxfId="718" priority="624" stopIfTrue="1" operator="greaterThan">
      <formula>$M$229*2</formula>
    </cfRule>
  </conditionalFormatting>
  <conditionalFormatting sqref="N94:N96">
    <cfRule type="cellIs" dxfId="717" priority="625" stopIfTrue="1" operator="greaterThan">
      <formula>$N$229*2+2</formula>
    </cfRule>
    <cfRule type="cellIs" dxfId="716" priority="626" stopIfTrue="1" operator="greaterThan">
      <formula>$N$229*2</formula>
    </cfRule>
  </conditionalFormatting>
  <conditionalFormatting sqref="G94:G96">
    <cfRule type="cellIs" dxfId="715" priority="627" stopIfTrue="1" operator="greaterThan">
      <formula>$G$229*2+2</formula>
    </cfRule>
    <cfRule type="cellIs" dxfId="714" priority="628" stopIfTrue="1" operator="greaterThan">
      <formula>$G$229*2</formula>
    </cfRule>
  </conditionalFormatting>
  <conditionalFormatting sqref="F94:F96">
    <cfRule type="cellIs" dxfId="713" priority="629" stopIfTrue="1" operator="greaterThan">
      <formula>$F$229*2+2</formula>
    </cfRule>
    <cfRule type="cellIs" dxfId="712" priority="630" stopIfTrue="1" operator="greaterThan">
      <formula>$F$229*2</formula>
    </cfRule>
  </conditionalFormatting>
  <conditionalFormatting sqref="H91:H93">
    <cfRule type="cellIs" dxfId="711" priority="595" stopIfTrue="1" operator="greaterThan">
      <formula>$H$229*2+2</formula>
    </cfRule>
    <cfRule type="cellIs" dxfId="710" priority="596" stopIfTrue="1" operator="greaterThan">
      <formula>$H$229*2</formula>
    </cfRule>
  </conditionalFormatting>
  <conditionalFormatting sqref="I91:I93">
    <cfRule type="cellIs" dxfId="709" priority="597" stopIfTrue="1" operator="greaterThan">
      <formula>$I$229*2+2</formula>
    </cfRule>
    <cfRule type="cellIs" dxfId="708" priority="598" stopIfTrue="1" operator="greaterThan">
      <formula>$I$229*2</formula>
    </cfRule>
  </conditionalFormatting>
  <conditionalFormatting sqref="J91:J93">
    <cfRule type="cellIs" dxfId="707" priority="599" stopIfTrue="1" operator="greaterThan">
      <formula>$J$229*2+2</formula>
    </cfRule>
    <cfRule type="cellIs" dxfId="706" priority="600" stopIfTrue="1" operator="greaterThan">
      <formula>$J$229*2</formula>
    </cfRule>
  </conditionalFormatting>
  <conditionalFormatting sqref="K91:K93">
    <cfRule type="cellIs" dxfId="705" priority="601" stopIfTrue="1" operator="greaterThan">
      <formula>$K$229*2+2</formula>
    </cfRule>
    <cfRule type="cellIs" dxfId="704" priority="602" stopIfTrue="1" operator="greaterThan">
      <formula>$K$229*2</formula>
    </cfRule>
  </conditionalFormatting>
  <conditionalFormatting sqref="L91:L93">
    <cfRule type="cellIs" dxfId="703" priority="603" stopIfTrue="1" operator="greaterThan">
      <formula>$L$229*2+2</formula>
    </cfRule>
    <cfRule type="cellIs" dxfId="702" priority="604" stopIfTrue="1" operator="greaterThan">
      <formula>$L$229*2</formula>
    </cfRule>
  </conditionalFormatting>
  <conditionalFormatting sqref="M91:M93">
    <cfRule type="cellIs" dxfId="701" priority="605" stopIfTrue="1" operator="greaterThan">
      <formula>$M$229*2+2</formula>
    </cfRule>
    <cfRule type="cellIs" dxfId="700" priority="606" stopIfTrue="1" operator="greaterThan">
      <formula>$M$229*2</formula>
    </cfRule>
  </conditionalFormatting>
  <conditionalFormatting sqref="N91:N93">
    <cfRule type="cellIs" dxfId="699" priority="607" stopIfTrue="1" operator="greaterThan">
      <formula>$N$229*2+2</formula>
    </cfRule>
    <cfRule type="cellIs" dxfId="698" priority="608" stopIfTrue="1" operator="greaterThan">
      <formula>$N$229*2</formula>
    </cfRule>
  </conditionalFormatting>
  <conditionalFormatting sqref="G91:G93">
    <cfRule type="cellIs" dxfId="697" priority="609" stopIfTrue="1" operator="greaterThan">
      <formula>$G$229*2+2</formula>
    </cfRule>
    <cfRule type="cellIs" dxfId="696" priority="610" stopIfTrue="1" operator="greaterThan">
      <formula>$G$229*2</formula>
    </cfRule>
  </conditionalFormatting>
  <conditionalFormatting sqref="F91:F93">
    <cfRule type="cellIs" dxfId="695" priority="611" stopIfTrue="1" operator="greaterThan">
      <formula>$F$229*2+2</formula>
    </cfRule>
    <cfRule type="cellIs" dxfId="694" priority="612" stopIfTrue="1" operator="greaterThan">
      <formula>$F$229*2</formula>
    </cfRule>
  </conditionalFormatting>
  <conditionalFormatting sqref="H89:H90">
    <cfRule type="cellIs" dxfId="693" priority="577" stopIfTrue="1" operator="greaterThan">
      <formula>$H$229*2+2</formula>
    </cfRule>
    <cfRule type="cellIs" dxfId="692" priority="578" stopIfTrue="1" operator="greaterThan">
      <formula>$H$229*2</formula>
    </cfRule>
  </conditionalFormatting>
  <conditionalFormatting sqref="I89:I90">
    <cfRule type="cellIs" dxfId="691" priority="579" stopIfTrue="1" operator="greaterThan">
      <formula>$I$229*2+2</formula>
    </cfRule>
    <cfRule type="cellIs" dxfId="690" priority="580" stopIfTrue="1" operator="greaterThan">
      <formula>$I$229*2</formula>
    </cfRule>
  </conditionalFormatting>
  <conditionalFormatting sqref="J89:J90">
    <cfRule type="cellIs" dxfId="689" priority="581" stopIfTrue="1" operator="greaterThan">
      <formula>$J$229*2+2</formula>
    </cfRule>
    <cfRule type="cellIs" dxfId="688" priority="582" stopIfTrue="1" operator="greaterThan">
      <formula>$J$229*2</formula>
    </cfRule>
  </conditionalFormatting>
  <conditionalFormatting sqref="K89:K90">
    <cfRule type="cellIs" dxfId="687" priority="583" stopIfTrue="1" operator="greaterThan">
      <formula>$K$229*2+2</formula>
    </cfRule>
    <cfRule type="cellIs" dxfId="686" priority="584" stopIfTrue="1" operator="greaterThan">
      <formula>$K$229*2</formula>
    </cfRule>
  </conditionalFormatting>
  <conditionalFormatting sqref="L89:L90">
    <cfRule type="cellIs" dxfId="685" priority="585" stopIfTrue="1" operator="greaterThan">
      <formula>$L$229*2+2</formula>
    </cfRule>
    <cfRule type="cellIs" dxfId="684" priority="586" stopIfTrue="1" operator="greaterThan">
      <formula>$L$229*2</formula>
    </cfRule>
  </conditionalFormatting>
  <conditionalFormatting sqref="M89:M90">
    <cfRule type="cellIs" dxfId="683" priority="587" stopIfTrue="1" operator="greaterThan">
      <formula>$M$229*2+2</formula>
    </cfRule>
    <cfRule type="cellIs" dxfId="682" priority="588" stopIfTrue="1" operator="greaterThan">
      <formula>$M$229*2</formula>
    </cfRule>
  </conditionalFormatting>
  <conditionalFormatting sqref="N89:N90">
    <cfRule type="cellIs" dxfId="681" priority="589" stopIfTrue="1" operator="greaterThan">
      <formula>$N$229*2+2</formula>
    </cfRule>
    <cfRule type="cellIs" dxfId="680" priority="590" stopIfTrue="1" operator="greaterThan">
      <formula>$N$229*2</formula>
    </cfRule>
  </conditionalFormatting>
  <conditionalFormatting sqref="G89:G90">
    <cfRule type="cellIs" dxfId="679" priority="591" stopIfTrue="1" operator="greaterThan">
      <formula>$G$229*2+2</formula>
    </cfRule>
    <cfRule type="cellIs" dxfId="678" priority="592" stopIfTrue="1" operator="greaterThan">
      <formula>$G$229*2</formula>
    </cfRule>
  </conditionalFormatting>
  <conditionalFormatting sqref="F89:F90">
    <cfRule type="cellIs" dxfId="677" priority="593" stopIfTrue="1" operator="greaterThan">
      <formula>$F$229*2+2</formula>
    </cfRule>
    <cfRule type="cellIs" dxfId="676" priority="594" stopIfTrue="1" operator="greaterThan">
      <formula>$F$229*2</formula>
    </cfRule>
  </conditionalFormatting>
  <conditionalFormatting sqref="H130:H132">
    <cfRule type="cellIs" dxfId="675" priority="559" stopIfTrue="1" operator="greaterThan">
      <formula>$H$229*2+2</formula>
    </cfRule>
    <cfRule type="cellIs" dxfId="674" priority="560" stopIfTrue="1" operator="greaterThan">
      <formula>$H$229*2</formula>
    </cfRule>
  </conditionalFormatting>
  <conditionalFormatting sqref="I130:I132">
    <cfRule type="cellIs" dxfId="673" priority="561" stopIfTrue="1" operator="greaterThan">
      <formula>$I$229*2+2</formula>
    </cfRule>
    <cfRule type="cellIs" dxfId="672" priority="562" stopIfTrue="1" operator="greaterThan">
      <formula>$I$229*2</formula>
    </cfRule>
  </conditionalFormatting>
  <conditionalFormatting sqref="J130:J132">
    <cfRule type="cellIs" dxfId="671" priority="563" stopIfTrue="1" operator="greaterThan">
      <formula>$J$229*2+2</formula>
    </cfRule>
    <cfRule type="cellIs" dxfId="670" priority="564" stopIfTrue="1" operator="greaterThan">
      <formula>$J$229*2</formula>
    </cfRule>
  </conditionalFormatting>
  <conditionalFormatting sqref="K130:K132">
    <cfRule type="cellIs" dxfId="669" priority="565" stopIfTrue="1" operator="greaterThan">
      <formula>$K$229*2+2</formula>
    </cfRule>
    <cfRule type="cellIs" dxfId="668" priority="566" stopIfTrue="1" operator="greaterThan">
      <formula>$K$229*2</formula>
    </cfRule>
  </conditionalFormatting>
  <conditionalFormatting sqref="L130:L132">
    <cfRule type="cellIs" dxfId="667" priority="567" stopIfTrue="1" operator="greaterThan">
      <formula>$L$229*2+2</formula>
    </cfRule>
    <cfRule type="cellIs" dxfId="666" priority="568" stopIfTrue="1" operator="greaterThan">
      <formula>$L$229*2</formula>
    </cfRule>
  </conditionalFormatting>
  <conditionalFormatting sqref="M130:M132">
    <cfRule type="cellIs" dxfId="665" priority="569" stopIfTrue="1" operator="greaterThan">
      <formula>$M$229*2+2</formula>
    </cfRule>
    <cfRule type="cellIs" dxfId="664" priority="570" stopIfTrue="1" operator="greaterThan">
      <formula>$M$229*2</formula>
    </cfRule>
  </conditionalFormatting>
  <conditionalFormatting sqref="N130:N132">
    <cfRule type="cellIs" dxfId="663" priority="571" stopIfTrue="1" operator="greaterThan">
      <formula>$N$229*2+2</formula>
    </cfRule>
    <cfRule type="cellIs" dxfId="662" priority="572" stopIfTrue="1" operator="greaterThan">
      <formula>$N$229*2</formula>
    </cfRule>
  </conditionalFormatting>
  <conditionalFormatting sqref="G130:G132">
    <cfRule type="cellIs" dxfId="661" priority="573" stopIfTrue="1" operator="greaterThan">
      <formula>$G$229*2+2</formula>
    </cfRule>
    <cfRule type="cellIs" dxfId="660" priority="574" stopIfTrue="1" operator="greaterThan">
      <formula>$G$229*2</formula>
    </cfRule>
  </conditionalFormatting>
  <conditionalFormatting sqref="F130:F132">
    <cfRule type="cellIs" dxfId="659" priority="575" stopIfTrue="1" operator="greaterThan">
      <formula>$F$229*2+2</formula>
    </cfRule>
    <cfRule type="cellIs" dxfId="658" priority="576" stopIfTrue="1" operator="greaterThan">
      <formula>$F$229*2</formula>
    </cfRule>
  </conditionalFormatting>
  <conditionalFormatting sqref="H127:H129">
    <cfRule type="cellIs" dxfId="657" priority="541" stopIfTrue="1" operator="greaterThan">
      <formula>$H$229*2+2</formula>
    </cfRule>
    <cfRule type="cellIs" dxfId="656" priority="542" stopIfTrue="1" operator="greaterThan">
      <formula>$H$229*2</formula>
    </cfRule>
  </conditionalFormatting>
  <conditionalFormatting sqref="I127:I129">
    <cfRule type="cellIs" dxfId="655" priority="543" stopIfTrue="1" operator="greaterThan">
      <formula>$I$229*2+2</formula>
    </cfRule>
    <cfRule type="cellIs" dxfId="654" priority="544" stopIfTrue="1" operator="greaterThan">
      <formula>$I$229*2</formula>
    </cfRule>
  </conditionalFormatting>
  <conditionalFormatting sqref="J127:J129">
    <cfRule type="cellIs" dxfId="653" priority="545" stopIfTrue="1" operator="greaterThan">
      <formula>$J$229*2+2</formula>
    </cfRule>
    <cfRule type="cellIs" dxfId="652" priority="546" stopIfTrue="1" operator="greaterThan">
      <formula>$J$229*2</formula>
    </cfRule>
  </conditionalFormatting>
  <conditionalFormatting sqref="K127:K129">
    <cfRule type="cellIs" dxfId="651" priority="547" stopIfTrue="1" operator="greaterThan">
      <formula>$K$229*2+2</formula>
    </cfRule>
    <cfRule type="cellIs" dxfId="650" priority="548" stopIfTrue="1" operator="greaterThan">
      <formula>$K$229*2</formula>
    </cfRule>
  </conditionalFormatting>
  <conditionalFormatting sqref="L127:L129">
    <cfRule type="cellIs" dxfId="649" priority="549" stopIfTrue="1" operator="greaterThan">
      <formula>$L$229*2+2</formula>
    </cfRule>
    <cfRule type="cellIs" dxfId="648" priority="550" stopIfTrue="1" operator="greaterThan">
      <formula>$L$229*2</formula>
    </cfRule>
  </conditionalFormatting>
  <conditionalFormatting sqref="M127:M129">
    <cfRule type="cellIs" dxfId="647" priority="551" stopIfTrue="1" operator="greaterThan">
      <formula>$M$229*2+2</formula>
    </cfRule>
    <cfRule type="cellIs" dxfId="646" priority="552" stopIfTrue="1" operator="greaterThan">
      <formula>$M$229*2</formula>
    </cfRule>
  </conditionalFormatting>
  <conditionalFormatting sqref="N127:N129">
    <cfRule type="cellIs" dxfId="645" priority="553" stopIfTrue="1" operator="greaterThan">
      <formula>$N$229*2+2</formula>
    </cfRule>
    <cfRule type="cellIs" dxfId="644" priority="554" stopIfTrue="1" operator="greaterThan">
      <formula>$N$229*2</formula>
    </cfRule>
  </conditionalFormatting>
  <conditionalFormatting sqref="G127:G129">
    <cfRule type="cellIs" dxfId="643" priority="555" stopIfTrue="1" operator="greaterThan">
      <formula>$G$229*2+2</formula>
    </cfRule>
    <cfRule type="cellIs" dxfId="642" priority="556" stopIfTrue="1" operator="greaterThan">
      <formula>$G$229*2</formula>
    </cfRule>
  </conditionalFormatting>
  <conditionalFormatting sqref="F127:F129">
    <cfRule type="cellIs" dxfId="641" priority="557" stopIfTrue="1" operator="greaterThan">
      <formula>$F$229*2+2</formula>
    </cfRule>
    <cfRule type="cellIs" dxfId="640" priority="558" stopIfTrue="1" operator="greaterThan">
      <formula>$F$229*2</formula>
    </cfRule>
  </conditionalFormatting>
  <conditionalFormatting sqref="H124:H126">
    <cfRule type="cellIs" dxfId="639" priority="523" stopIfTrue="1" operator="greaterThan">
      <formula>$H$229*2+2</formula>
    </cfRule>
    <cfRule type="cellIs" dxfId="638" priority="524" stopIfTrue="1" operator="greaterThan">
      <formula>$H$229*2</formula>
    </cfRule>
  </conditionalFormatting>
  <conditionalFormatting sqref="I124:I126">
    <cfRule type="cellIs" dxfId="637" priority="525" stopIfTrue="1" operator="greaterThan">
      <formula>$I$229*2+2</formula>
    </cfRule>
    <cfRule type="cellIs" dxfId="636" priority="526" stopIfTrue="1" operator="greaterThan">
      <formula>$I$229*2</formula>
    </cfRule>
  </conditionalFormatting>
  <conditionalFormatting sqref="J124:J126">
    <cfRule type="cellIs" dxfId="635" priority="527" stopIfTrue="1" operator="greaterThan">
      <formula>$J$229*2+2</formula>
    </cfRule>
    <cfRule type="cellIs" dxfId="634" priority="528" stopIfTrue="1" operator="greaterThan">
      <formula>$J$229*2</formula>
    </cfRule>
  </conditionalFormatting>
  <conditionalFormatting sqref="K124:K126">
    <cfRule type="cellIs" dxfId="633" priority="529" stopIfTrue="1" operator="greaterThan">
      <formula>$K$229*2+2</formula>
    </cfRule>
    <cfRule type="cellIs" dxfId="632" priority="530" stopIfTrue="1" operator="greaterThan">
      <formula>$K$229*2</formula>
    </cfRule>
  </conditionalFormatting>
  <conditionalFormatting sqref="L124:L126">
    <cfRule type="cellIs" dxfId="631" priority="531" stopIfTrue="1" operator="greaterThan">
      <formula>$L$229*2+2</formula>
    </cfRule>
    <cfRule type="cellIs" dxfId="630" priority="532" stopIfTrue="1" operator="greaterThan">
      <formula>$L$229*2</formula>
    </cfRule>
  </conditionalFormatting>
  <conditionalFormatting sqref="M124:M126">
    <cfRule type="cellIs" dxfId="629" priority="533" stopIfTrue="1" operator="greaterThan">
      <formula>$M$229*2+2</formula>
    </cfRule>
    <cfRule type="cellIs" dxfId="628" priority="534" stopIfTrue="1" operator="greaterThan">
      <formula>$M$229*2</formula>
    </cfRule>
  </conditionalFormatting>
  <conditionalFormatting sqref="N124:N126">
    <cfRule type="cellIs" dxfId="627" priority="535" stopIfTrue="1" operator="greaterThan">
      <formula>$N$229*2+2</formula>
    </cfRule>
    <cfRule type="cellIs" dxfId="626" priority="536" stopIfTrue="1" operator="greaterThan">
      <formula>$N$229*2</formula>
    </cfRule>
  </conditionalFormatting>
  <conditionalFormatting sqref="G124:G126">
    <cfRule type="cellIs" dxfId="625" priority="537" stopIfTrue="1" operator="greaterThan">
      <formula>$G$229*2+2</formula>
    </cfRule>
    <cfRule type="cellIs" dxfId="624" priority="538" stopIfTrue="1" operator="greaterThan">
      <formula>$G$229*2</formula>
    </cfRule>
  </conditionalFormatting>
  <conditionalFormatting sqref="F124:F126">
    <cfRule type="cellIs" dxfId="623" priority="539" stopIfTrue="1" operator="greaterThan">
      <formula>$F$229*2+2</formula>
    </cfRule>
    <cfRule type="cellIs" dxfId="622" priority="540" stopIfTrue="1" operator="greaterThan">
      <formula>$F$229*2</formula>
    </cfRule>
  </conditionalFormatting>
  <conditionalFormatting sqref="H121:H123">
    <cfRule type="cellIs" dxfId="621" priority="505" stopIfTrue="1" operator="greaterThan">
      <formula>$H$229*2+2</formula>
    </cfRule>
    <cfRule type="cellIs" dxfId="620" priority="506" stopIfTrue="1" operator="greaterThan">
      <formula>$H$229*2</formula>
    </cfRule>
  </conditionalFormatting>
  <conditionalFormatting sqref="I121:I123">
    <cfRule type="cellIs" dxfId="619" priority="507" stopIfTrue="1" operator="greaterThan">
      <formula>$I$229*2+2</formula>
    </cfRule>
    <cfRule type="cellIs" dxfId="618" priority="508" stopIfTrue="1" operator="greaterThan">
      <formula>$I$229*2</formula>
    </cfRule>
  </conditionalFormatting>
  <conditionalFormatting sqref="J121:J123">
    <cfRule type="cellIs" dxfId="617" priority="509" stopIfTrue="1" operator="greaterThan">
      <formula>$J$229*2+2</formula>
    </cfRule>
    <cfRule type="cellIs" dxfId="616" priority="510" stopIfTrue="1" operator="greaterThan">
      <formula>$J$229*2</formula>
    </cfRule>
  </conditionalFormatting>
  <conditionalFormatting sqref="K121:K123">
    <cfRule type="cellIs" dxfId="615" priority="511" stopIfTrue="1" operator="greaterThan">
      <formula>$K$229*2+2</formula>
    </cfRule>
    <cfRule type="cellIs" dxfId="614" priority="512" stopIfTrue="1" operator="greaterThan">
      <formula>$K$229*2</formula>
    </cfRule>
  </conditionalFormatting>
  <conditionalFormatting sqref="L121:L123">
    <cfRule type="cellIs" dxfId="613" priority="513" stopIfTrue="1" operator="greaterThan">
      <formula>$L$229*2+2</formula>
    </cfRule>
    <cfRule type="cellIs" dxfId="612" priority="514" stopIfTrue="1" operator="greaterThan">
      <formula>$L$229*2</formula>
    </cfRule>
  </conditionalFormatting>
  <conditionalFormatting sqref="M121:M123">
    <cfRule type="cellIs" dxfId="611" priority="515" stopIfTrue="1" operator="greaterThan">
      <formula>$M$229*2+2</formula>
    </cfRule>
    <cfRule type="cellIs" dxfId="610" priority="516" stopIfTrue="1" operator="greaterThan">
      <formula>$M$229*2</formula>
    </cfRule>
  </conditionalFormatting>
  <conditionalFormatting sqref="N121:N123">
    <cfRule type="cellIs" dxfId="609" priority="517" stopIfTrue="1" operator="greaterThan">
      <formula>$N$229*2+2</formula>
    </cfRule>
    <cfRule type="cellIs" dxfId="608" priority="518" stopIfTrue="1" operator="greaterThan">
      <formula>$N$229*2</formula>
    </cfRule>
  </conditionalFormatting>
  <conditionalFormatting sqref="G121:G123">
    <cfRule type="cellIs" dxfId="607" priority="519" stopIfTrue="1" operator="greaterThan">
      <formula>$G$229*2+2</formula>
    </cfRule>
    <cfRule type="cellIs" dxfId="606" priority="520" stopIfTrue="1" operator="greaterThan">
      <formula>$G$229*2</formula>
    </cfRule>
  </conditionalFormatting>
  <conditionalFormatting sqref="F121:F123">
    <cfRule type="cellIs" dxfId="605" priority="521" stopIfTrue="1" operator="greaterThan">
      <formula>$F$229*2+2</formula>
    </cfRule>
    <cfRule type="cellIs" dxfId="604" priority="522" stopIfTrue="1" operator="greaterThan">
      <formula>$F$229*2</formula>
    </cfRule>
  </conditionalFormatting>
  <conditionalFormatting sqref="H111:H113">
    <cfRule type="cellIs" dxfId="603" priority="487" stopIfTrue="1" operator="greaterThan">
      <formula>$H$229*2+2</formula>
    </cfRule>
    <cfRule type="cellIs" dxfId="602" priority="488" stopIfTrue="1" operator="greaterThan">
      <formula>$H$229*2</formula>
    </cfRule>
  </conditionalFormatting>
  <conditionalFormatting sqref="I111:I113">
    <cfRule type="cellIs" dxfId="601" priority="489" stopIfTrue="1" operator="greaterThan">
      <formula>$I$229*2+2</formula>
    </cfRule>
    <cfRule type="cellIs" dxfId="600" priority="490" stopIfTrue="1" operator="greaterThan">
      <formula>$I$229*2</formula>
    </cfRule>
  </conditionalFormatting>
  <conditionalFormatting sqref="J111:J113">
    <cfRule type="cellIs" dxfId="599" priority="491" stopIfTrue="1" operator="greaterThan">
      <formula>$J$229*2+2</formula>
    </cfRule>
    <cfRule type="cellIs" dxfId="598" priority="492" stopIfTrue="1" operator="greaterThan">
      <formula>$J$229*2</formula>
    </cfRule>
  </conditionalFormatting>
  <conditionalFormatting sqref="K111:K113">
    <cfRule type="cellIs" dxfId="597" priority="493" stopIfTrue="1" operator="greaterThan">
      <formula>$K$229*2+2</formula>
    </cfRule>
    <cfRule type="cellIs" dxfId="596" priority="494" stopIfTrue="1" operator="greaterThan">
      <formula>$K$229*2</formula>
    </cfRule>
  </conditionalFormatting>
  <conditionalFormatting sqref="L111:L113">
    <cfRule type="cellIs" dxfId="595" priority="495" stopIfTrue="1" operator="greaterThan">
      <formula>$L$229*2+2</formula>
    </cfRule>
    <cfRule type="cellIs" dxfId="594" priority="496" stopIfTrue="1" operator="greaterThan">
      <formula>$L$229*2</formula>
    </cfRule>
  </conditionalFormatting>
  <conditionalFormatting sqref="M111:M113">
    <cfRule type="cellIs" dxfId="593" priority="497" stopIfTrue="1" operator="greaterThan">
      <formula>$M$229*2+2</formula>
    </cfRule>
    <cfRule type="cellIs" dxfId="592" priority="498" stopIfTrue="1" operator="greaterThan">
      <formula>$M$229*2</formula>
    </cfRule>
  </conditionalFormatting>
  <conditionalFormatting sqref="N111:N113">
    <cfRule type="cellIs" dxfId="591" priority="499" stopIfTrue="1" operator="greaterThan">
      <formula>$N$229*2+2</formula>
    </cfRule>
    <cfRule type="cellIs" dxfId="590" priority="500" stopIfTrue="1" operator="greaterThan">
      <formula>$N$229*2</formula>
    </cfRule>
  </conditionalFormatting>
  <conditionalFormatting sqref="G111:G113">
    <cfRule type="cellIs" dxfId="589" priority="501" stopIfTrue="1" operator="greaterThan">
      <formula>$G$229*2+2</formula>
    </cfRule>
    <cfRule type="cellIs" dxfId="588" priority="502" stopIfTrue="1" operator="greaterThan">
      <formula>$G$229*2</formula>
    </cfRule>
  </conditionalFormatting>
  <conditionalFormatting sqref="F111:F113">
    <cfRule type="cellIs" dxfId="587" priority="503" stopIfTrue="1" operator="greaterThan">
      <formula>$F$229*2+2</formula>
    </cfRule>
    <cfRule type="cellIs" dxfId="586" priority="504" stopIfTrue="1" operator="greaterThan">
      <formula>$F$229*2</formula>
    </cfRule>
  </conditionalFormatting>
  <conditionalFormatting sqref="H106:H108">
    <cfRule type="cellIs" dxfId="585" priority="469" stopIfTrue="1" operator="greaterThan">
      <formula>$H$229*2+2</formula>
    </cfRule>
    <cfRule type="cellIs" dxfId="584" priority="470" stopIfTrue="1" operator="greaterThan">
      <formula>$H$229*2</formula>
    </cfRule>
  </conditionalFormatting>
  <conditionalFormatting sqref="I106:I108">
    <cfRule type="cellIs" dxfId="583" priority="471" stopIfTrue="1" operator="greaterThan">
      <formula>$I$229*2+2</formula>
    </cfRule>
    <cfRule type="cellIs" dxfId="582" priority="472" stopIfTrue="1" operator="greaterThan">
      <formula>$I$229*2</formula>
    </cfRule>
  </conditionalFormatting>
  <conditionalFormatting sqref="J106:J108">
    <cfRule type="cellIs" dxfId="581" priority="473" stopIfTrue="1" operator="greaterThan">
      <formula>$J$229*2+2</formula>
    </cfRule>
    <cfRule type="cellIs" dxfId="580" priority="474" stopIfTrue="1" operator="greaterThan">
      <formula>$J$229*2</formula>
    </cfRule>
  </conditionalFormatting>
  <conditionalFormatting sqref="K106:K108">
    <cfRule type="cellIs" dxfId="579" priority="475" stopIfTrue="1" operator="greaterThan">
      <formula>$K$229*2+2</formula>
    </cfRule>
    <cfRule type="cellIs" dxfId="578" priority="476" stopIfTrue="1" operator="greaterThan">
      <formula>$K$229*2</formula>
    </cfRule>
  </conditionalFormatting>
  <conditionalFormatting sqref="L106:L108">
    <cfRule type="cellIs" dxfId="577" priority="477" stopIfTrue="1" operator="greaterThan">
      <formula>$L$229*2+2</formula>
    </cfRule>
    <cfRule type="cellIs" dxfId="576" priority="478" stopIfTrue="1" operator="greaterThan">
      <formula>$L$229*2</formula>
    </cfRule>
  </conditionalFormatting>
  <conditionalFormatting sqref="M106:M108">
    <cfRule type="cellIs" dxfId="575" priority="479" stopIfTrue="1" operator="greaterThan">
      <formula>$M$229*2+2</formula>
    </cfRule>
    <cfRule type="cellIs" dxfId="574" priority="480" stopIfTrue="1" operator="greaterThan">
      <formula>$M$229*2</formula>
    </cfRule>
  </conditionalFormatting>
  <conditionalFormatting sqref="N106:N108">
    <cfRule type="cellIs" dxfId="573" priority="481" stopIfTrue="1" operator="greaterThan">
      <formula>$N$229*2+2</formula>
    </cfRule>
    <cfRule type="cellIs" dxfId="572" priority="482" stopIfTrue="1" operator="greaterThan">
      <formula>$N$229*2</formula>
    </cfRule>
  </conditionalFormatting>
  <conditionalFormatting sqref="G106:G108">
    <cfRule type="cellIs" dxfId="571" priority="483" stopIfTrue="1" operator="greaterThan">
      <formula>$G$229*2+2</formula>
    </cfRule>
    <cfRule type="cellIs" dxfId="570" priority="484" stopIfTrue="1" operator="greaterThan">
      <formula>$G$229*2</formula>
    </cfRule>
  </conditionalFormatting>
  <conditionalFormatting sqref="F106:F108">
    <cfRule type="cellIs" dxfId="569" priority="485" stopIfTrue="1" operator="greaterThan">
      <formula>$F$229*2+2</formula>
    </cfRule>
    <cfRule type="cellIs" dxfId="568" priority="486" stopIfTrue="1" operator="greaterThan">
      <formula>$F$229*2</formula>
    </cfRule>
  </conditionalFormatting>
  <conditionalFormatting sqref="H103:H105">
    <cfRule type="cellIs" dxfId="567" priority="451" stopIfTrue="1" operator="greaterThan">
      <formula>$H$229*2+2</formula>
    </cfRule>
    <cfRule type="cellIs" dxfId="566" priority="452" stopIfTrue="1" operator="greaterThan">
      <formula>$H$229*2</formula>
    </cfRule>
  </conditionalFormatting>
  <conditionalFormatting sqref="I103:I105">
    <cfRule type="cellIs" dxfId="565" priority="453" stopIfTrue="1" operator="greaterThan">
      <formula>$I$229*2+2</formula>
    </cfRule>
    <cfRule type="cellIs" dxfId="564" priority="454" stopIfTrue="1" operator="greaterThan">
      <formula>$I$229*2</formula>
    </cfRule>
  </conditionalFormatting>
  <conditionalFormatting sqref="J103:J105">
    <cfRule type="cellIs" dxfId="563" priority="455" stopIfTrue="1" operator="greaterThan">
      <formula>$J$229*2+2</formula>
    </cfRule>
    <cfRule type="cellIs" dxfId="562" priority="456" stopIfTrue="1" operator="greaterThan">
      <formula>$J$229*2</formula>
    </cfRule>
  </conditionalFormatting>
  <conditionalFormatting sqref="K103:K105">
    <cfRule type="cellIs" dxfId="561" priority="457" stopIfTrue="1" operator="greaterThan">
      <formula>$K$229*2+2</formula>
    </cfRule>
    <cfRule type="cellIs" dxfId="560" priority="458" stopIfTrue="1" operator="greaterThan">
      <formula>$K$229*2</formula>
    </cfRule>
  </conditionalFormatting>
  <conditionalFormatting sqref="L103:L105">
    <cfRule type="cellIs" dxfId="559" priority="459" stopIfTrue="1" operator="greaterThan">
      <formula>$L$229*2+2</formula>
    </cfRule>
    <cfRule type="cellIs" dxfId="558" priority="460" stopIfTrue="1" operator="greaterThan">
      <formula>$L$229*2</formula>
    </cfRule>
  </conditionalFormatting>
  <conditionalFormatting sqref="M103:M105">
    <cfRule type="cellIs" dxfId="557" priority="461" stopIfTrue="1" operator="greaterThan">
      <formula>$M$229*2+2</formula>
    </cfRule>
    <cfRule type="cellIs" dxfId="556" priority="462" stopIfTrue="1" operator="greaterThan">
      <formula>$M$229*2</formula>
    </cfRule>
  </conditionalFormatting>
  <conditionalFormatting sqref="N103:N105">
    <cfRule type="cellIs" dxfId="555" priority="463" stopIfTrue="1" operator="greaterThan">
      <formula>$N$229*2+2</formula>
    </cfRule>
    <cfRule type="cellIs" dxfId="554" priority="464" stopIfTrue="1" operator="greaterThan">
      <formula>$N$229*2</formula>
    </cfRule>
  </conditionalFormatting>
  <conditionalFormatting sqref="G103:G105">
    <cfRule type="cellIs" dxfId="553" priority="465" stopIfTrue="1" operator="greaterThan">
      <formula>$G$229*2+2</formula>
    </cfRule>
    <cfRule type="cellIs" dxfId="552" priority="466" stopIfTrue="1" operator="greaterThan">
      <formula>$G$229*2</formula>
    </cfRule>
  </conditionalFormatting>
  <conditionalFormatting sqref="F103:F105">
    <cfRule type="cellIs" dxfId="551" priority="467" stopIfTrue="1" operator="greaterThan">
      <formula>$F$229*2+2</formula>
    </cfRule>
    <cfRule type="cellIs" dxfId="550" priority="468" stopIfTrue="1" operator="greaterThan">
      <formula>$F$229*2</formula>
    </cfRule>
  </conditionalFormatting>
  <conditionalFormatting sqref="H102">
    <cfRule type="cellIs" dxfId="549" priority="433" stopIfTrue="1" operator="greaterThan">
      <formula>$H$229*2+2</formula>
    </cfRule>
    <cfRule type="cellIs" dxfId="548" priority="434" stopIfTrue="1" operator="greaterThan">
      <formula>$H$229*2</formula>
    </cfRule>
  </conditionalFormatting>
  <conditionalFormatting sqref="I102">
    <cfRule type="cellIs" dxfId="547" priority="435" stopIfTrue="1" operator="greaterThan">
      <formula>$I$229*2+2</formula>
    </cfRule>
    <cfRule type="cellIs" dxfId="546" priority="436" stopIfTrue="1" operator="greaterThan">
      <formula>$I$229*2</formula>
    </cfRule>
  </conditionalFormatting>
  <conditionalFormatting sqref="J102">
    <cfRule type="cellIs" dxfId="545" priority="437" stopIfTrue="1" operator="greaterThan">
      <formula>$J$229*2+2</formula>
    </cfRule>
    <cfRule type="cellIs" dxfId="544" priority="438" stopIfTrue="1" operator="greaterThan">
      <formula>$J$229*2</formula>
    </cfRule>
  </conditionalFormatting>
  <conditionalFormatting sqref="K102">
    <cfRule type="cellIs" dxfId="543" priority="439" stopIfTrue="1" operator="greaterThan">
      <formula>$K$229*2+2</formula>
    </cfRule>
    <cfRule type="cellIs" dxfId="542" priority="440" stopIfTrue="1" operator="greaterThan">
      <formula>$K$229*2</formula>
    </cfRule>
  </conditionalFormatting>
  <conditionalFormatting sqref="L102">
    <cfRule type="cellIs" dxfId="541" priority="441" stopIfTrue="1" operator="greaterThan">
      <formula>$L$229*2+2</formula>
    </cfRule>
    <cfRule type="cellIs" dxfId="540" priority="442" stopIfTrue="1" operator="greaterThan">
      <formula>$L$229*2</formula>
    </cfRule>
  </conditionalFormatting>
  <conditionalFormatting sqref="M102">
    <cfRule type="cellIs" dxfId="539" priority="443" stopIfTrue="1" operator="greaterThan">
      <formula>$M$229*2+2</formula>
    </cfRule>
    <cfRule type="cellIs" dxfId="538" priority="444" stopIfTrue="1" operator="greaterThan">
      <formula>$M$229*2</formula>
    </cfRule>
  </conditionalFormatting>
  <conditionalFormatting sqref="N102">
    <cfRule type="cellIs" dxfId="537" priority="445" stopIfTrue="1" operator="greaterThan">
      <formula>$N$229*2+2</formula>
    </cfRule>
    <cfRule type="cellIs" dxfId="536" priority="446" stopIfTrue="1" operator="greaterThan">
      <formula>$N$229*2</formula>
    </cfRule>
  </conditionalFormatting>
  <conditionalFormatting sqref="G102">
    <cfRule type="cellIs" dxfId="535" priority="447" stopIfTrue="1" operator="greaterThan">
      <formula>$G$229*2+2</formula>
    </cfRule>
    <cfRule type="cellIs" dxfId="534" priority="448" stopIfTrue="1" operator="greaterThan">
      <formula>$G$229*2</formula>
    </cfRule>
  </conditionalFormatting>
  <conditionalFormatting sqref="F102">
    <cfRule type="cellIs" dxfId="533" priority="449" stopIfTrue="1" operator="greaterThan">
      <formula>$F$229*2+2</formula>
    </cfRule>
    <cfRule type="cellIs" dxfId="532" priority="450" stopIfTrue="1" operator="greaterThan">
      <formula>$F$229*2</formula>
    </cfRule>
  </conditionalFormatting>
  <conditionalFormatting sqref="H146">
    <cfRule type="cellIs" dxfId="531" priority="415" stopIfTrue="1" operator="greaterThan">
      <formula>$H$229*2+2</formula>
    </cfRule>
    <cfRule type="cellIs" dxfId="530" priority="416" stopIfTrue="1" operator="greaterThan">
      <formula>$H$229*2</formula>
    </cfRule>
  </conditionalFormatting>
  <conditionalFormatting sqref="I146">
    <cfRule type="cellIs" dxfId="529" priority="417" stopIfTrue="1" operator="greaterThan">
      <formula>$I$229*2+2</formula>
    </cfRule>
    <cfRule type="cellIs" dxfId="528" priority="418" stopIfTrue="1" operator="greaterThan">
      <formula>$I$229*2</formula>
    </cfRule>
  </conditionalFormatting>
  <conditionalFormatting sqref="J146">
    <cfRule type="cellIs" dxfId="527" priority="419" stopIfTrue="1" operator="greaterThan">
      <formula>$J$229*2+2</formula>
    </cfRule>
    <cfRule type="cellIs" dxfId="526" priority="420" stopIfTrue="1" operator="greaterThan">
      <formula>$J$229*2</formula>
    </cfRule>
  </conditionalFormatting>
  <conditionalFormatting sqref="K146">
    <cfRule type="cellIs" dxfId="525" priority="421" stopIfTrue="1" operator="greaterThan">
      <formula>$K$229*2+2</formula>
    </cfRule>
    <cfRule type="cellIs" dxfId="524" priority="422" stopIfTrue="1" operator="greaterThan">
      <formula>$K$229*2</formula>
    </cfRule>
  </conditionalFormatting>
  <conditionalFormatting sqref="L146">
    <cfRule type="cellIs" dxfId="523" priority="423" stopIfTrue="1" operator="greaterThan">
      <formula>$L$229*2+2</formula>
    </cfRule>
    <cfRule type="cellIs" dxfId="522" priority="424" stopIfTrue="1" operator="greaterThan">
      <formula>$L$229*2</formula>
    </cfRule>
  </conditionalFormatting>
  <conditionalFormatting sqref="M146">
    <cfRule type="cellIs" dxfId="521" priority="425" stopIfTrue="1" operator="greaterThan">
      <formula>$M$229*2+2</formula>
    </cfRule>
    <cfRule type="cellIs" dxfId="520" priority="426" stopIfTrue="1" operator="greaterThan">
      <formula>$M$229*2</formula>
    </cfRule>
  </conditionalFormatting>
  <conditionalFormatting sqref="N146">
    <cfRule type="cellIs" dxfId="519" priority="427" stopIfTrue="1" operator="greaterThan">
      <formula>$N$229*2+2</formula>
    </cfRule>
    <cfRule type="cellIs" dxfId="518" priority="428" stopIfTrue="1" operator="greaterThan">
      <formula>$N$229*2</formula>
    </cfRule>
  </conditionalFormatting>
  <conditionalFormatting sqref="G146">
    <cfRule type="cellIs" dxfId="517" priority="429" stopIfTrue="1" operator="greaterThan">
      <formula>$G$229*2+2</formula>
    </cfRule>
    <cfRule type="cellIs" dxfId="516" priority="430" stopIfTrue="1" operator="greaterThan">
      <formula>$G$229*2</formula>
    </cfRule>
  </conditionalFormatting>
  <conditionalFormatting sqref="F146">
    <cfRule type="cellIs" dxfId="515" priority="431" stopIfTrue="1" operator="greaterThan">
      <formula>$F$229*2+2</formula>
    </cfRule>
    <cfRule type="cellIs" dxfId="514" priority="432" stopIfTrue="1" operator="greaterThan">
      <formula>$F$229*2</formula>
    </cfRule>
  </conditionalFormatting>
  <conditionalFormatting sqref="H217:H219">
    <cfRule type="cellIs" dxfId="513" priority="397" stopIfTrue="1" operator="greaterThan">
      <formula>$H$229*2+2</formula>
    </cfRule>
    <cfRule type="cellIs" dxfId="512" priority="398" stopIfTrue="1" operator="greaterThan">
      <formula>$H$229*2</formula>
    </cfRule>
  </conditionalFormatting>
  <conditionalFormatting sqref="I217:I219">
    <cfRule type="cellIs" dxfId="511" priority="399" stopIfTrue="1" operator="greaterThan">
      <formula>$I$229*2+2</formula>
    </cfRule>
    <cfRule type="cellIs" dxfId="510" priority="400" stopIfTrue="1" operator="greaterThan">
      <formula>$I$229*2</formula>
    </cfRule>
  </conditionalFormatting>
  <conditionalFormatting sqref="J217:J219">
    <cfRule type="cellIs" dxfId="509" priority="401" stopIfTrue="1" operator="greaterThan">
      <formula>$J$229*2+2</formula>
    </cfRule>
    <cfRule type="cellIs" dxfId="508" priority="402" stopIfTrue="1" operator="greaterThan">
      <formula>$J$229*2</formula>
    </cfRule>
  </conditionalFormatting>
  <conditionalFormatting sqref="K217:K219">
    <cfRule type="cellIs" dxfId="507" priority="403" stopIfTrue="1" operator="greaterThan">
      <formula>$K$229*2+2</formula>
    </cfRule>
    <cfRule type="cellIs" dxfId="506" priority="404" stopIfTrue="1" operator="greaterThan">
      <formula>$K$229*2</formula>
    </cfRule>
  </conditionalFormatting>
  <conditionalFormatting sqref="L217:L219">
    <cfRule type="cellIs" dxfId="505" priority="405" stopIfTrue="1" operator="greaterThan">
      <formula>$L$229*2+2</formula>
    </cfRule>
    <cfRule type="cellIs" dxfId="504" priority="406" stopIfTrue="1" operator="greaterThan">
      <formula>$L$229*2</formula>
    </cfRule>
  </conditionalFormatting>
  <conditionalFormatting sqref="M217:M219">
    <cfRule type="cellIs" dxfId="503" priority="407" stopIfTrue="1" operator="greaterThan">
      <formula>$M$229*2+2</formula>
    </cfRule>
    <cfRule type="cellIs" dxfId="502" priority="408" stopIfTrue="1" operator="greaterThan">
      <formula>$M$229*2</formula>
    </cfRule>
  </conditionalFormatting>
  <conditionalFormatting sqref="N217:N219">
    <cfRule type="cellIs" dxfId="501" priority="409" stopIfTrue="1" operator="greaterThan">
      <formula>$N$229*2+2</formula>
    </cfRule>
    <cfRule type="cellIs" dxfId="500" priority="410" stopIfTrue="1" operator="greaterThan">
      <formula>$N$229*2</formula>
    </cfRule>
  </conditionalFormatting>
  <conditionalFormatting sqref="G217:G219">
    <cfRule type="cellIs" dxfId="499" priority="411" stopIfTrue="1" operator="greaterThan">
      <formula>$G$229*2+2</formula>
    </cfRule>
    <cfRule type="cellIs" dxfId="498" priority="412" stopIfTrue="1" operator="greaterThan">
      <formula>$G$229*2</formula>
    </cfRule>
  </conditionalFormatting>
  <conditionalFormatting sqref="F217:F219">
    <cfRule type="cellIs" dxfId="497" priority="413" stopIfTrue="1" operator="greaterThan">
      <formula>$F$229*2+2</formula>
    </cfRule>
    <cfRule type="cellIs" dxfId="496" priority="414" stopIfTrue="1" operator="greaterThan">
      <formula>$F$229*2</formula>
    </cfRule>
  </conditionalFormatting>
  <conditionalFormatting sqref="H216">
    <cfRule type="cellIs" dxfId="495" priority="379" stopIfTrue="1" operator="greaterThan">
      <formula>$H$229*2+2</formula>
    </cfRule>
    <cfRule type="cellIs" dxfId="494" priority="380" stopIfTrue="1" operator="greaterThan">
      <formula>$H$229*2</formula>
    </cfRule>
  </conditionalFormatting>
  <conditionalFormatting sqref="I216">
    <cfRule type="cellIs" dxfId="493" priority="381" stopIfTrue="1" operator="greaterThan">
      <formula>$I$229*2+2</formula>
    </cfRule>
    <cfRule type="cellIs" dxfId="492" priority="382" stopIfTrue="1" operator="greaterThan">
      <formula>$I$229*2</formula>
    </cfRule>
  </conditionalFormatting>
  <conditionalFormatting sqref="J216">
    <cfRule type="cellIs" dxfId="491" priority="383" stopIfTrue="1" operator="greaterThan">
      <formula>$J$229*2+2</formula>
    </cfRule>
    <cfRule type="cellIs" dxfId="490" priority="384" stopIfTrue="1" operator="greaterThan">
      <formula>$J$229*2</formula>
    </cfRule>
  </conditionalFormatting>
  <conditionalFormatting sqref="K216">
    <cfRule type="cellIs" dxfId="489" priority="385" stopIfTrue="1" operator="greaterThan">
      <formula>$K$229*2+2</formula>
    </cfRule>
    <cfRule type="cellIs" dxfId="488" priority="386" stopIfTrue="1" operator="greaterThan">
      <formula>$K$229*2</formula>
    </cfRule>
  </conditionalFormatting>
  <conditionalFormatting sqref="L216">
    <cfRule type="cellIs" dxfId="487" priority="387" stopIfTrue="1" operator="greaterThan">
      <formula>$L$229*2+2</formula>
    </cfRule>
    <cfRule type="cellIs" dxfId="486" priority="388" stopIfTrue="1" operator="greaterThan">
      <formula>$L$229*2</formula>
    </cfRule>
  </conditionalFormatting>
  <conditionalFormatting sqref="M216">
    <cfRule type="cellIs" dxfId="485" priority="389" stopIfTrue="1" operator="greaterThan">
      <formula>$M$229*2+2</formula>
    </cfRule>
    <cfRule type="cellIs" dxfId="484" priority="390" stopIfTrue="1" operator="greaterThan">
      <formula>$M$229*2</formula>
    </cfRule>
  </conditionalFormatting>
  <conditionalFormatting sqref="N216">
    <cfRule type="cellIs" dxfId="483" priority="391" stopIfTrue="1" operator="greaterThan">
      <formula>$N$229*2+2</formula>
    </cfRule>
    <cfRule type="cellIs" dxfId="482" priority="392" stopIfTrue="1" operator="greaterThan">
      <formula>$N$229*2</formula>
    </cfRule>
  </conditionalFormatting>
  <conditionalFormatting sqref="G216">
    <cfRule type="cellIs" dxfId="481" priority="393" stopIfTrue="1" operator="greaterThan">
      <formula>$G$229*2+2</formula>
    </cfRule>
    <cfRule type="cellIs" dxfId="480" priority="394" stopIfTrue="1" operator="greaterThan">
      <formula>$G$229*2</formula>
    </cfRule>
  </conditionalFormatting>
  <conditionalFormatting sqref="F216">
    <cfRule type="cellIs" dxfId="479" priority="395" stopIfTrue="1" operator="greaterThan">
      <formula>$F$229*2+2</formula>
    </cfRule>
    <cfRule type="cellIs" dxfId="478" priority="396" stopIfTrue="1" operator="greaterThan">
      <formula>$F$229*2</formula>
    </cfRule>
  </conditionalFormatting>
  <conditionalFormatting sqref="H212:H215">
    <cfRule type="cellIs" dxfId="477" priority="361" stopIfTrue="1" operator="greaterThan">
      <formula>$H$229*2+2</formula>
    </cfRule>
    <cfRule type="cellIs" dxfId="476" priority="362" stopIfTrue="1" operator="greaterThan">
      <formula>$H$229*2</formula>
    </cfRule>
  </conditionalFormatting>
  <conditionalFormatting sqref="I212:I215">
    <cfRule type="cellIs" dxfId="475" priority="363" stopIfTrue="1" operator="greaterThan">
      <formula>$I$229*2+2</formula>
    </cfRule>
    <cfRule type="cellIs" dxfId="474" priority="364" stopIfTrue="1" operator="greaterThan">
      <formula>$I$229*2</formula>
    </cfRule>
  </conditionalFormatting>
  <conditionalFormatting sqref="J212:J215">
    <cfRule type="cellIs" dxfId="473" priority="365" stopIfTrue="1" operator="greaterThan">
      <formula>$J$229*2+2</formula>
    </cfRule>
    <cfRule type="cellIs" dxfId="472" priority="366" stopIfTrue="1" operator="greaterThan">
      <formula>$J$229*2</formula>
    </cfRule>
  </conditionalFormatting>
  <conditionalFormatting sqref="K212:K215">
    <cfRule type="cellIs" dxfId="471" priority="367" stopIfTrue="1" operator="greaterThan">
      <formula>$K$229*2+2</formula>
    </cfRule>
    <cfRule type="cellIs" dxfId="470" priority="368" stopIfTrue="1" operator="greaterThan">
      <formula>$K$229*2</formula>
    </cfRule>
  </conditionalFormatting>
  <conditionalFormatting sqref="L212:L215">
    <cfRule type="cellIs" dxfId="469" priority="369" stopIfTrue="1" operator="greaterThan">
      <formula>$L$229*2+2</formula>
    </cfRule>
    <cfRule type="cellIs" dxfId="468" priority="370" stopIfTrue="1" operator="greaterThan">
      <formula>$L$229*2</formula>
    </cfRule>
  </conditionalFormatting>
  <conditionalFormatting sqref="M212:M215">
    <cfRule type="cellIs" dxfId="467" priority="371" stopIfTrue="1" operator="greaterThan">
      <formula>$M$229*2+2</formula>
    </cfRule>
    <cfRule type="cellIs" dxfId="466" priority="372" stopIfTrue="1" operator="greaterThan">
      <formula>$M$229*2</formula>
    </cfRule>
  </conditionalFormatting>
  <conditionalFormatting sqref="N212:N215">
    <cfRule type="cellIs" dxfId="465" priority="373" stopIfTrue="1" operator="greaterThan">
      <formula>$N$229*2+2</formula>
    </cfRule>
    <cfRule type="cellIs" dxfId="464" priority="374" stopIfTrue="1" operator="greaterThan">
      <formula>$N$229*2</formula>
    </cfRule>
  </conditionalFormatting>
  <conditionalFormatting sqref="G212:G215">
    <cfRule type="cellIs" dxfId="463" priority="375" stopIfTrue="1" operator="greaterThan">
      <formula>$G$229*2+2</formula>
    </cfRule>
    <cfRule type="cellIs" dxfId="462" priority="376" stopIfTrue="1" operator="greaterThan">
      <formula>$G$229*2</formula>
    </cfRule>
  </conditionalFormatting>
  <conditionalFormatting sqref="F212:F215">
    <cfRule type="cellIs" dxfId="461" priority="377" stopIfTrue="1" operator="greaterThan">
      <formula>$F$229*2+2</formula>
    </cfRule>
    <cfRule type="cellIs" dxfId="460" priority="378" stopIfTrue="1" operator="greaterThan">
      <formula>$F$229*2</formula>
    </cfRule>
  </conditionalFormatting>
  <conditionalFormatting sqref="H209:H211">
    <cfRule type="cellIs" dxfId="459" priority="343" stopIfTrue="1" operator="greaterThan">
      <formula>$H$229*2+2</formula>
    </cfRule>
    <cfRule type="cellIs" dxfId="458" priority="344" stopIfTrue="1" operator="greaterThan">
      <formula>$H$229*2</formula>
    </cfRule>
  </conditionalFormatting>
  <conditionalFormatting sqref="I209:I211">
    <cfRule type="cellIs" dxfId="457" priority="345" stopIfTrue="1" operator="greaterThan">
      <formula>$I$229*2+2</formula>
    </cfRule>
    <cfRule type="cellIs" dxfId="456" priority="346" stopIfTrue="1" operator="greaterThan">
      <formula>$I$229*2</formula>
    </cfRule>
  </conditionalFormatting>
  <conditionalFormatting sqref="J209:J211">
    <cfRule type="cellIs" dxfId="455" priority="347" stopIfTrue="1" operator="greaterThan">
      <formula>$J$229*2+2</formula>
    </cfRule>
    <cfRule type="cellIs" dxfId="454" priority="348" stopIfTrue="1" operator="greaterThan">
      <formula>$J$229*2</formula>
    </cfRule>
  </conditionalFormatting>
  <conditionalFormatting sqref="K209:K211">
    <cfRule type="cellIs" dxfId="453" priority="349" stopIfTrue="1" operator="greaterThan">
      <formula>$K$229*2+2</formula>
    </cfRule>
    <cfRule type="cellIs" dxfId="452" priority="350" stopIfTrue="1" operator="greaterThan">
      <formula>$K$229*2</formula>
    </cfRule>
  </conditionalFormatting>
  <conditionalFormatting sqref="L209:L211">
    <cfRule type="cellIs" dxfId="451" priority="351" stopIfTrue="1" operator="greaterThan">
      <formula>$L$229*2+2</formula>
    </cfRule>
    <cfRule type="cellIs" dxfId="450" priority="352" stopIfTrue="1" operator="greaterThan">
      <formula>$L$229*2</formula>
    </cfRule>
  </conditionalFormatting>
  <conditionalFormatting sqref="M209:M211">
    <cfRule type="cellIs" dxfId="449" priority="353" stopIfTrue="1" operator="greaterThan">
      <formula>$M$229*2+2</formula>
    </cfRule>
    <cfRule type="cellIs" dxfId="448" priority="354" stopIfTrue="1" operator="greaterThan">
      <formula>$M$229*2</formula>
    </cfRule>
  </conditionalFormatting>
  <conditionalFormatting sqref="N209:N211">
    <cfRule type="cellIs" dxfId="447" priority="355" stopIfTrue="1" operator="greaterThan">
      <formula>$N$229*2+2</formula>
    </cfRule>
    <cfRule type="cellIs" dxfId="446" priority="356" stopIfTrue="1" operator="greaterThan">
      <formula>$N$229*2</formula>
    </cfRule>
  </conditionalFormatting>
  <conditionalFormatting sqref="G209:G211">
    <cfRule type="cellIs" dxfId="445" priority="357" stopIfTrue="1" operator="greaterThan">
      <formula>$G$229*2+2</formula>
    </cfRule>
    <cfRule type="cellIs" dxfId="444" priority="358" stopIfTrue="1" operator="greaterThan">
      <formula>$G$229*2</formula>
    </cfRule>
  </conditionalFormatting>
  <conditionalFormatting sqref="F209:F211">
    <cfRule type="cellIs" dxfId="443" priority="359" stopIfTrue="1" operator="greaterThan">
      <formula>$F$229*2+2</formula>
    </cfRule>
    <cfRule type="cellIs" dxfId="442" priority="360" stopIfTrue="1" operator="greaterThan">
      <formula>$F$229*2</formula>
    </cfRule>
  </conditionalFormatting>
  <conditionalFormatting sqref="H208">
    <cfRule type="cellIs" dxfId="441" priority="325" stopIfTrue="1" operator="greaterThan">
      <formula>$H$229*2+2</formula>
    </cfRule>
    <cfRule type="cellIs" dxfId="440" priority="326" stopIfTrue="1" operator="greaterThan">
      <formula>$H$229*2</formula>
    </cfRule>
  </conditionalFormatting>
  <conditionalFormatting sqref="I208">
    <cfRule type="cellIs" dxfId="439" priority="327" stopIfTrue="1" operator="greaterThan">
      <formula>$I$229*2+2</formula>
    </cfRule>
    <cfRule type="cellIs" dxfId="438" priority="328" stopIfTrue="1" operator="greaterThan">
      <formula>$I$229*2</formula>
    </cfRule>
  </conditionalFormatting>
  <conditionalFormatting sqref="J208">
    <cfRule type="cellIs" dxfId="437" priority="329" stopIfTrue="1" operator="greaterThan">
      <formula>$J$229*2+2</formula>
    </cfRule>
    <cfRule type="cellIs" dxfId="436" priority="330" stopIfTrue="1" operator="greaterThan">
      <formula>$J$229*2</formula>
    </cfRule>
  </conditionalFormatting>
  <conditionalFormatting sqref="K208">
    <cfRule type="cellIs" dxfId="435" priority="331" stopIfTrue="1" operator="greaterThan">
      <formula>$K$229*2+2</formula>
    </cfRule>
    <cfRule type="cellIs" dxfId="434" priority="332" stopIfTrue="1" operator="greaterThan">
      <formula>$K$229*2</formula>
    </cfRule>
  </conditionalFormatting>
  <conditionalFormatting sqref="L208">
    <cfRule type="cellIs" dxfId="433" priority="333" stopIfTrue="1" operator="greaterThan">
      <formula>$L$229*2+2</formula>
    </cfRule>
    <cfRule type="cellIs" dxfId="432" priority="334" stopIfTrue="1" operator="greaterThan">
      <formula>$L$229*2</formula>
    </cfRule>
  </conditionalFormatting>
  <conditionalFormatting sqref="M208">
    <cfRule type="cellIs" dxfId="431" priority="335" stopIfTrue="1" operator="greaterThan">
      <formula>$M$229*2+2</formula>
    </cfRule>
    <cfRule type="cellIs" dxfId="430" priority="336" stopIfTrue="1" operator="greaterThan">
      <formula>$M$229*2</formula>
    </cfRule>
  </conditionalFormatting>
  <conditionalFormatting sqref="N208">
    <cfRule type="cellIs" dxfId="429" priority="337" stopIfTrue="1" operator="greaterThan">
      <formula>$N$229*2+2</formula>
    </cfRule>
    <cfRule type="cellIs" dxfId="428" priority="338" stopIfTrue="1" operator="greaterThan">
      <formula>$N$229*2</formula>
    </cfRule>
  </conditionalFormatting>
  <conditionalFormatting sqref="G208">
    <cfRule type="cellIs" dxfId="427" priority="339" stopIfTrue="1" operator="greaterThan">
      <formula>$G$229*2+2</formula>
    </cfRule>
    <cfRule type="cellIs" dxfId="426" priority="340" stopIfTrue="1" operator="greaterThan">
      <formula>$G$229*2</formula>
    </cfRule>
  </conditionalFormatting>
  <conditionalFormatting sqref="F208">
    <cfRule type="cellIs" dxfId="425" priority="341" stopIfTrue="1" operator="greaterThan">
      <formula>$F$229*2+2</formula>
    </cfRule>
    <cfRule type="cellIs" dxfId="424" priority="342" stopIfTrue="1" operator="greaterThan">
      <formula>$F$229*2</formula>
    </cfRule>
  </conditionalFormatting>
  <conditionalFormatting sqref="H169:H172">
    <cfRule type="cellIs" dxfId="423" priority="307" stopIfTrue="1" operator="greaterThan">
      <formula>$H$229*2+2</formula>
    </cfRule>
    <cfRule type="cellIs" dxfId="422" priority="308" stopIfTrue="1" operator="greaterThan">
      <formula>$H$229*2</formula>
    </cfRule>
  </conditionalFormatting>
  <conditionalFormatting sqref="I169:I172">
    <cfRule type="cellIs" dxfId="421" priority="309" stopIfTrue="1" operator="greaterThan">
      <formula>$I$229*2+2</formula>
    </cfRule>
    <cfRule type="cellIs" dxfId="420" priority="310" stopIfTrue="1" operator="greaterThan">
      <formula>$I$229*2</formula>
    </cfRule>
  </conditionalFormatting>
  <conditionalFormatting sqref="J169:J172">
    <cfRule type="cellIs" dxfId="419" priority="311" stopIfTrue="1" operator="greaterThan">
      <formula>$J$229*2+2</formula>
    </cfRule>
    <cfRule type="cellIs" dxfId="418" priority="312" stopIfTrue="1" operator="greaterThan">
      <formula>$J$229*2</formula>
    </cfRule>
  </conditionalFormatting>
  <conditionalFormatting sqref="K169:K172">
    <cfRule type="cellIs" dxfId="417" priority="313" stopIfTrue="1" operator="greaterThan">
      <formula>$K$229*2+2</formula>
    </cfRule>
    <cfRule type="cellIs" dxfId="416" priority="314" stopIfTrue="1" operator="greaterThan">
      <formula>$K$229*2</formula>
    </cfRule>
  </conditionalFormatting>
  <conditionalFormatting sqref="L169:L172">
    <cfRule type="cellIs" dxfId="415" priority="315" stopIfTrue="1" operator="greaterThan">
      <formula>$L$229*2+2</formula>
    </cfRule>
    <cfRule type="cellIs" dxfId="414" priority="316" stopIfTrue="1" operator="greaterThan">
      <formula>$L$229*2</formula>
    </cfRule>
  </conditionalFormatting>
  <conditionalFormatting sqref="M169:M172">
    <cfRule type="cellIs" dxfId="413" priority="317" stopIfTrue="1" operator="greaterThan">
      <formula>$M$229*2+2</formula>
    </cfRule>
    <cfRule type="cellIs" dxfId="412" priority="318" stopIfTrue="1" operator="greaterThan">
      <formula>$M$229*2</formula>
    </cfRule>
  </conditionalFormatting>
  <conditionalFormatting sqref="N169:N172">
    <cfRule type="cellIs" dxfId="411" priority="319" stopIfTrue="1" operator="greaterThan">
      <formula>$N$229*2+2</formula>
    </cfRule>
    <cfRule type="cellIs" dxfId="410" priority="320" stopIfTrue="1" operator="greaterThan">
      <formula>$N$229*2</formula>
    </cfRule>
  </conditionalFormatting>
  <conditionalFormatting sqref="G169:G172">
    <cfRule type="cellIs" dxfId="409" priority="321" stopIfTrue="1" operator="greaterThan">
      <formula>$G$229*2+2</formula>
    </cfRule>
    <cfRule type="cellIs" dxfId="408" priority="322" stopIfTrue="1" operator="greaterThan">
      <formula>$G$229*2</formula>
    </cfRule>
  </conditionalFormatting>
  <conditionalFormatting sqref="F169:F172">
    <cfRule type="cellIs" dxfId="407" priority="323" stopIfTrue="1" operator="greaterThan">
      <formula>$F$229*2+2</formula>
    </cfRule>
    <cfRule type="cellIs" dxfId="406" priority="324" stopIfTrue="1" operator="greaterThan">
      <formula>$F$229*2</formula>
    </cfRule>
  </conditionalFormatting>
  <conditionalFormatting sqref="H166:H168">
    <cfRule type="cellIs" dxfId="405" priority="289" stopIfTrue="1" operator="greaterThan">
      <formula>$H$229*2+2</formula>
    </cfRule>
    <cfRule type="cellIs" dxfId="404" priority="290" stopIfTrue="1" operator="greaterThan">
      <formula>$H$229*2</formula>
    </cfRule>
  </conditionalFormatting>
  <conditionalFormatting sqref="I166:I168">
    <cfRule type="cellIs" dxfId="403" priority="291" stopIfTrue="1" operator="greaterThan">
      <formula>$I$229*2+2</formula>
    </cfRule>
    <cfRule type="cellIs" dxfId="402" priority="292" stopIfTrue="1" operator="greaterThan">
      <formula>$I$229*2</formula>
    </cfRule>
  </conditionalFormatting>
  <conditionalFormatting sqref="J166:J168">
    <cfRule type="cellIs" dxfId="401" priority="293" stopIfTrue="1" operator="greaterThan">
      <formula>$J$229*2+2</formula>
    </cfRule>
    <cfRule type="cellIs" dxfId="400" priority="294" stopIfTrue="1" operator="greaterThan">
      <formula>$J$229*2</formula>
    </cfRule>
  </conditionalFormatting>
  <conditionalFormatting sqref="K166:K168">
    <cfRule type="cellIs" dxfId="399" priority="295" stopIfTrue="1" operator="greaterThan">
      <formula>$K$229*2+2</formula>
    </cfRule>
    <cfRule type="cellIs" dxfId="398" priority="296" stopIfTrue="1" operator="greaterThan">
      <formula>$K$229*2</formula>
    </cfRule>
  </conditionalFormatting>
  <conditionalFormatting sqref="L166:L168">
    <cfRule type="cellIs" dxfId="397" priority="297" stopIfTrue="1" operator="greaterThan">
      <formula>$L$229*2+2</formula>
    </cfRule>
    <cfRule type="cellIs" dxfId="396" priority="298" stopIfTrue="1" operator="greaterThan">
      <formula>$L$229*2</formula>
    </cfRule>
  </conditionalFormatting>
  <conditionalFormatting sqref="M166:M168">
    <cfRule type="cellIs" dxfId="395" priority="299" stopIfTrue="1" operator="greaterThan">
      <formula>$M$229*2+2</formula>
    </cfRule>
    <cfRule type="cellIs" dxfId="394" priority="300" stopIfTrue="1" operator="greaterThan">
      <formula>$M$229*2</formula>
    </cfRule>
  </conditionalFormatting>
  <conditionalFormatting sqref="N166:N168">
    <cfRule type="cellIs" dxfId="393" priority="301" stopIfTrue="1" operator="greaterThan">
      <formula>$N$229*2+2</formula>
    </cfRule>
    <cfRule type="cellIs" dxfId="392" priority="302" stopIfTrue="1" operator="greaterThan">
      <formula>$N$229*2</formula>
    </cfRule>
  </conditionalFormatting>
  <conditionalFormatting sqref="G166:G168">
    <cfRule type="cellIs" dxfId="391" priority="303" stopIfTrue="1" operator="greaterThan">
      <formula>$G$229*2+2</formula>
    </cfRule>
    <cfRule type="cellIs" dxfId="390" priority="304" stopIfTrue="1" operator="greaterThan">
      <formula>$G$229*2</formula>
    </cfRule>
  </conditionalFormatting>
  <conditionalFormatting sqref="F166:F168">
    <cfRule type="cellIs" dxfId="389" priority="305" stopIfTrue="1" operator="greaterThan">
      <formula>$F$229*2+2</formula>
    </cfRule>
    <cfRule type="cellIs" dxfId="388" priority="306" stopIfTrue="1" operator="greaterThan">
      <formula>$F$229*2</formula>
    </cfRule>
  </conditionalFormatting>
  <conditionalFormatting sqref="H165">
    <cfRule type="cellIs" dxfId="387" priority="271" stopIfTrue="1" operator="greaterThan">
      <formula>$H$229*2+2</formula>
    </cfRule>
    <cfRule type="cellIs" dxfId="386" priority="272" stopIfTrue="1" operator="greaterThan">
      <formula>$H$229*2</formula>
    </cfRule>
  </conditionalFormatting>
  <conditionalFormatting sqref="I165">
    <cfRule type="cellIs" dxfId="385" priority="273" stopIfTrue="1" operator="greaterThan">
      <formula>$I$229*2+2</formula>
    </cfRule>
    <cfRule type="cellIs" dxfId="384" priority="274" stopIfTrue="1" operator="greaterThan">
      <formula>$I$229*2</formula>
    </cfRule>
  </conditionalFormatting>
  <conditionalFormatting sqref="J165">
    <cfRule type="cellIs" dxfId="383" priority="275" stopIfTrue="1" operator="greaterThan">
      <formula>$J$229*2+2</formula>
    </cfRule>
    <cfRule type="cellIs" dxfId="382" priority="276" stopIfTrue="1" operator="greaterThan">
      <formula>$J$229*2</formula>
    </cfRule>
  </conditionalFormatting>
  <conditionalFormatting sqref="K165">
    <cfRule type="cellIs" dxfId="381" priority="277" stopIfTrue="1" operator="greaterThan">
      <formula>$K$229*2+2</formula>
    </cfRule>
    <cfRule type="cellIs" dxfId="380" priority="278" stopIfTrue="1" operator="greaterThan">
      <formula>$K$229*2</formula>
    </cfRule>
  </conditionalFormatting>
  <conditionalFormatting sqref="L165">
    <cfRule type="cellIs" dxfId="379" priority="279" stopIfTrue="1" operator="greaterThan">
      <formula>$L$229*2+2</formula>
    </cfRule>
    <cfRule type="cellIs" dxfId="378" priority="280" stopIfTrue="1" operator="greaterThan">
      <formula>$L$229*2</formula>
    </cfRule>
  </conditionalFormatting>
  <conditionalFormatting sqref="M165">
    <cfRule type="cellIs" dxfId="377" priority="281" stopIfTrue="1" operator="greaterThan">
      <formula>$M$229*2+2</formula>
    </cfRule>
    <cfRule type="cellIs" dxfId="376" priority="282" stopIfTrue="1" operator="greaterThan">
      <formula>$M$229*2</formula>
    </cfRule>
  </conditionalFormatting>
  <conditionalFormatting sqref="N165">
    <cfRule type="cellIs" dxfId="375" priority="283" stopIfTrue="1" operator="greaterThan">
      <formula>$N$229*2+2</formula>
    </cfRule>
    <cfRule type="cellIs" dxfId="374" priority="284" stopIfTrue="1" operator="greaterThan">
      <formula>$N$229*2</formula>
    </cfRule>
  </conditionalFormatting>
  <conditionalFormatting sqref="G165">
    <cfRule type="cellIs" dxfId="373" priority="285" stopIfTrue="1" operator="greaterThan">
      <formula>$G$229*2+2</formula>
    </cfRule>
    <cfRule type="cellIs" dxfId="372" priority="286" stopIfTrue="1" operator="greaterThan">
      <formula>$G$229*2</formula>
    </cfRule>
  </conditionalFormatting>
  <conditionalFormatting sqref="F165">
    <cfRule type="cellIs" dxfId="371" priority="287" stopIfTrue="1" operator="greaterThan">
      <formula>$F$229*2+2</formula>
    </cfRule>
    <cfRule type="cellIs" dxfId="370" priority="288" stopIfTrue="1" operator="greaterThan">
      <formula>$F$229*2</formula>
    </cfRule>
  </conditionalFormatting>
  <conditionalFormatting sqref="H161:H164">
    <cfRule type="cellIs" dxfId="369" priority="253" stopIfTrue="1" operator="greaterThan">
      <formula>$H$229*2+2</formula>
    </cfRule>
    <cfRule type="cellIs" dxfId="368" priority="254" stopIfTrue="1" operator="greaterThan">
      <formula>$H$229*2</formula>
    </cfRule>
  </conditionalFormatting>
  <conditionalFormatting sqref="I161:I164">
    <cfRule type="cellIs" dxfId="367" priority="255" stopIfTrue="1" operator="greaterThan">
      <formula>$I$229*2+2</formula>
    </cfRule>
    <cfRule type="cellIs" dxfId="366" priority="256" stopIfTrue="1" operator="greaterThan">
      <formula>$I$229*2</formula>
    </cfRule>
  </conditionalFormatting>
  <conditionalFormatting sqref="J161:J164">
    <cfRule type="cellIs" dxfId="365" priority="257" stopIfTrue="1" operator="greaterThan">
      <formula>$J$229*2+2</formula>
    </cfRule>
    <cfRule type="cellIs" dxfId="364" priority="258" stopIfTrue="1" operator="greaterThan">
      <formula>$J$229*2</formula>
    </cfRule>
  </conditionalFormatting>
  <conditionalFormatting sqref="K161:K164">
    <cfRule type="cellIs" dxfId="363" priority="259" stopIfTrue="1" operator="greaterThan">
      <formula>$K$229*2+2</formula>
    </cfRule>
    <cfRule type="cellIs" dxfId="362" priority="260" stopIfTrue="1" operator="greaterThan">
      <formula>$K$229*2</formula>
    </cfRule>
  </conditionalFormatting>
  <conditionalFormatting sqref="L161:L164">
    <cfRule type="cellIs" dxfId="361" priority="261" stopIfTrue="1" operator="greaterThan">
      <formula>$L$229*2+2</formula>
    </cfRule>
    <cfRule type="cellIs" dxfId="360" priority="262" stopIfTrue="1" operator="greaterThan">
      <formula>$L$229*2</formula>
    </cfRule>
  </conditionalFormatting>
  <conditionalFormatting sqref="M161:M164">
    <cfRule type="cellIs" dxfId="359" priority="263" stopIfTrue="1" operator="greaterThan">
      <formula>$M$229*2+2</formula>
    </cfRule>
    <cfRule type="cellIs" dxfId="358" priority="264" stopIfTrue="1" operator="greaterThan">
      <formula>$M$229*2</formula>
    </cfRule>
  </conditionalFormatting>
  <conditionalFormatting sqref="N161:N164">
    <cfRule type="cellIs" dxfId="357" priority="265" stopIfTrue="1" operator="greaterThan">
      <formula>$N$229*2+2</formula>
    </cfRule>
    <cfRule type="cellIs" dxfId="356" priority="266" stopIfTrue="1" operator="greaterThan">
      <formula>$N$229*2</formula>
    </cfRule>
  </conditionalFormatting>
  <conditionalFormatting sqref="G161:G164">
    <cfRule type="cellIs" dxfId="355" priority="267" stopIfTrue="1" operator="greaterThan">
      <formula>$G$229*2+2</formula>
    </cfRule>
    <cfRule type="cellIs" dxfId="354" priority="268" stopIfTrue="1" operator="greaterThan">
      <formula>$G$229*2</formula>
    </cfRule>
  </conditionalFormatting>
  <conditionalFormatting sqref="F161:F164">
    <cfRule type="cellIs" dxfId="353" priority="269" stopIfTrue="1" operator="greaterThan">
      <formula>$F$229*2+2</formula>
    </cfRule>
    <cfRule type="cellIs" dxfId="352" priority="270" stopIfTrue="1" operator="greaterThan">
      <formula>$F$229*2</formula>
    </cfRule>
  </conditionalFormatting>
  <conditionalFormatting sqref="H158:H160">
    <cfRule type="cellIs" dxfId="351" priority="235" stopIfTrue="1" operator="greaterThan">
      <formula>$H$229*2+2</formula>
    </cfRule>
    <cfRule type="cellIs" dxfId="350" priority="236" stopIfTrue="1" operator="greaterThan">
      <formula>$H$229*2</formula>
    </cfRule>
  </conditionalFormatting>
  <conditionalFormatting sqref="I158:I160">
    <cfRule type="cellIs" dxfId="349" priority="237" stopIfTrue="1" operator="greaterThan">
      <formula>$I$229*2+2</formula>
    </cfRule>
    <cfRule type="cellIs" dxfId="348" priority="238" stopIfTrue="1" operator="greaterThan">
      <formula>$I$229*2</formula>
    </cfRule>
  </conditionalFormatting>
  <conditionalFormatting sqref="J158:J160">
    <cfRule type="cellIs" dxfId="347" priority="239" stopIfTrue="1" operator="greaterThan">
      <formula>$J$229*2+2</formula>
    </cfRule>
    <cfRule type="cellIs" dxfId="346" priority="240" stopIfTrue="1" operator="greaterThan">
      <formula>$J$229*2</formula>
    </cfRule>
  </conditionalFormatting>
  <conditionalFormatting sqref="K158:K160">
    <cfRule type="cellIs" dxfId="345" priority="241" stopIfTrue="1" operator="greaterThan">
      <formula>$K$229*2+2</formula>
    </cfRule>
    <cfRule type="cellIs" dxfId="344" priority="242" stopIfTrue="1" operator="greaterThan">
      <formula>$K$229*2</formula>
    </cfRule>
  </conditionalFormatting>
  <conditionalFormatting sqref="L158:L160">
    <cfRule type="cellIs" dxfId="343" priority="243" stopIfTrue="1" operator="greaterThan">
      <formula>$L$229*2+2</formula>
    </cfRule>
    <cfRule type="cellIs" dxfId="342" priority="244" stopIfTrue="1" operator="greaterThan">
      <formula>$L$229*2</formula>
    </cfRule>
  </conditionalFormatting>
  <conditionalFormatting sqref="M158:M160">
    <cfRule type="cellIs" dxfId="341" priority="245" stopIfTrue="1" operator="greaterThan">
      <formula>$M$229*2+2</formula>
    </cfRule>
    <cfRule type="cellIs" dxfId="340" priority="246" stopIfTrue="1" operator="greaterThan">
      <formula>$M$229*2</formula>
    </cfRule>
  </conditionalFormatting>
  <conditionalFormatting sqref="N158:N160">
    <cfRule type="cellIs" dxfId="339" priority="247" stopIfTrue="1" operator="greaterThan">
      <formula>$N$229*2+2</formula>
    </cfRule>
    <cfRule type="cellIs" dxfId="338" priority="248" stopIfTrue="1" operator="greaterThan">
      <formula>$N$229*2</formula>
    </cfRule>
  </conditionalFormatting>
  <conditionalFormatting sqref="G158:G160">
    <cfRule type="cellIs" dxfId="337" priority="249" stopIfTrue="1" operator="greaterThan">
      <formula>$G$229*2+2</formula>
    </cfRule>
    <cfRule type="cellIs" dxfId="336" priority="250" stopIfTrue="1" operator="greaterThan">
      <formula>$G$229*2</formula>
    </cfRule>
  </conditionalFormatting>
  <conditionalFormatting sqref="F158:F160">
    <cfRule type="cellIs" dxfId="335" priority="251" stopIfTrue="1" operator="greaterThan">
      <formula>$F$229*2+2</formula>
    </cfRule>
    <cfRule type="cellIs" dxfId="334" priority="252" stopIfTrue="1" operator="greaterThan">
      <formula>$F$229*2</formula>
    </cfRule>
  </conditionalFormatting>
  <conditionalFormatting sqref="H157">
    <cfRule type="cellIs" dxfId="333" priority="217" stopIfTrue="1" operator="greaterThan">
      <formula>$H$229*2+2</formula>
    </cfRule>
    <cfRule type="cellIs" dxfId="332" priority="218" stopIfTrue="1" operator="greaterThan">
      <formula>$H$229*2</formula>
    </cfRule>
  </conditionalFormatting>
  <conditionalFormatting sqref="I157">
    <cfRule type="cellIs" dxfId="331" priority="219" stopIfTrue="1" operator="greaterThan">
      <formula>$I$229*2+2</formula>
    </cfRule>
    <cfRule type="cellIs" dxfId="330" priority="220" stopIfTrue="1" operator="greaterThan">
      <formula>$I$229*2</formula>
    </cfRule>
  </conditionalFormatting>
  <conditionalFormatting sqref="J157">
    <cfRule type="cellIs" dxfId="329" priority="221" stopIfTrue="1" operator="greaterThan">
      <formula>$J$229*2+2</formula>
    </cfRule>
    <cfRule type="cellIs" dxfId="328" priority="222" stopIfTrue="1" operator="greaterThan">
      <formula>$J$229*2</formula>
    </cfRule>
  </conditionalFormatting>
  <conditionalFormatting sqref="K157">
    <cfRule type="cellIs" dxfId="327" priority="223" stopIfTrue="1" operator="greaterThan">
      <formula>$K$229*2+2</formula>
    </cfRule>
    <cfRule type="cellIs" dxfId="326" priority="224" stopIfTrue="1" operator="greaterThan">
      <formula>$K$229*2</formula>
    </cfRule>
  </conditionalFormatting>
  <conditionalFormatting sqref="L157">
    <cfRule type="cellIs" dxfId="325" priority="225" stopIfTrue="1" operator="greaterThan">
      <formula>$L$229*2+2</formula>
    </cfRule>
    <cfRule type="cellIs" dxfId="324" priority="226" stopIfTrue="1" operator="greaterThan">
      <formula>$L$229*2</formula>
    </cfRule>
  </conditionalFormatting>
  <conditionalFormatting sqref="M157">
    <cfRule type="cellIs" dxfId="323" priority="227" stopIfTrue="1" operator="greaterThan">
      <formula>$M$229*2+2</formula>
    </cfRule>
    <cfRule type="cellIs" dxfId="322" priority="228" stopIfTrue="1" operator="greaterThan">
      <formula>$M$229*2</formula>
    </cfRule>
  </conditionalFormatting>
  <conditionalFormatting sqref="N157">
    <cfRule type="cellIs" dxfId="321" priority="229" stopIfTrue="1" operator="greaterThan">
      <formula>$N$229*2+2</formula>
    </cfRule>
    <cfRule type="cellIs" dxfId="320" priority="230" stopIfTrue="1" operator="greaterThan">
      <formula>$N$229*2</formula>
    </cfRule>
  </conditionalFormatting>
  <conditionalFormatting sqref="G157">
    <cfRule type="cellIs" dxfId="319" priority="231" stopIfTrue="1" operator="greaterThan">
      <formula>$G$229*2+2</formula>
    </cfRule>
    <cfRule type="cellIs" dxfId="318" priority="232" stopIfTrue="1" operator="greaterThan">
      <formula>$G$229*2</formula>
    </cfRule>
  </conditionalFormatting>
  <conditionalFormatting sqref="F157">
    <cfRule type="cellIs" dxfId="317" priority="233" stopIfTrue="1" operator="greaterThan">
      <formula>$F$229*2+2</formula>
    </cfRule>
    <cfRule type="cellIs" dxfId="316" priority="234" stopIfTrue="1" operator="greaterThan">
      <formula>$F$229*2</formula>
    </cfRule>
  </conditionalFormatting>
  <conditionalFormatting sqref="H204:H207">
    <cfRule type="cellIs" dxfId="315" priority="199" stopIfTrue="1" operator="greaterThan">
      <formula>$H$229*2+2</formula>
    </cfRule>
    <cfRule type="cellIs" dxfId="314" priority="200" stopIfTrue="1" operator="greaterThan">
      <formula>$H$229*2</formula>
    </cfRule>
  </conditionalFormatting>
  <conditionalFormatting sqref="I204:I207">
    <cfRule type="cellIs" dxfId="313" priority="201" stopIfTrue="1" operator="greaterThan">
      <formula>$I$229*2+2</formula>
    </cfRule>
    <cfRule type="cellIs" dxfId="312" priority="202" stopIfTrue="1" operator="greaterThan">
      <formula>$I$229*2</formula>
    </cfRule>
  </conditionalFormatting>
  <conditionalFormatting sqref="J204:J207">
    <cfRule type="cellIs" dxfId="311" priority="203" stopIfTrue="1" operator="greaterThan">
      <formula>$J$229*2+2</formula>
    </cfRule>
    <cfRule type="cellIs" dxfId="310" priority="204" stopIfTrue="1" operator="greaterThan">
      <formula>$J$229*2</formula>
    </cfRule>
  </conditionalFormatting>
  <conditionalFormatting sqref="K204:K207">
    <cfRule type="cellIs" dxfId="309" priority="205" stopIfTrue="1" operator="greaterThan">
      <formula>$K$229*2+2</formula>
    </cfRule>
    <cfRule type="cellIs" dxfId="308" priority="206" stopIfTrue="1" operator="greaterThan">
      <formula>$K$229*2</formula>
    </cfRule>
  </conditionalFormatting>
  <conditionalFormatting sqref="L204:L207">
    <cfRule type="cellIs" dxfId="307" priority="207" stopIfTrue="1" operator="greaterThan">
      <formula>$L$229*2+2</formula>
    </cfRule>
    <cfRule type="cellIs" dxfId="306" priority="208" stopIfTrue="1" operator="greaterThan">
      <formula>$L$229*2</formula>
    </cfRule>
  </conditionalFormatting>
  <conditionalFormatting sqref="M204:M207">
    <cfRule type="cellIs" dxfId="305" priority="209" stopIfTrue="1" operator="greaterThan">
      <formula>$M$229*2+2</formula>
    </cfRule>
    <cfRule type="cellIs" dxfId="304" priority="210" stopIfTrue="1" operator="greaterThan">
      <formula>$M$229*2</formula>
    </cfRule>
  </conditionalFormatting>
  <conditionalFormatting sqref="N204:N207">
    <cfRule type="cellIs" dxfId="303" priority="211" stopIfTrue="1" operator="greaterThan">
      <formula>$N$229*2+2</formula>
    </cfRule>
    <cfRule type="cellIs" dxfId="302" priority="212" stopIfTrue="1" operator="greaterThan">
      <formula>$N$229*2</formula>
    </cfRule>
  </conditionalFormatting>
  <conditionalFormatting sqref="G204:G207">
    <cfRule type="cellIs" dxfId="301" priority="213" stopIfTrue="1" operator="greaterThan">
      <formula>$G$229*2+2</formula>
    </cfRule>
    <cfRule type="cellIs" dxfId="300" priority="214" stopIfTrue="1" operator="greaterThan">
      <formula>$G$229*2</formula>
    </cfRule>
  </conditionalFormatting>
  <conditionalFormatting sqref="F204:F207">
    <cfRule type="cellIs" dxfId="299" priority="215" stopIfTrue="1" operator="greaterThan">
      <formula>$F$229*2+2</formula>
    </cfRule>
    <cfRule type="cellIs" dxfId="298" priority="216" stopIfTrue="1" operator="greaterThan">
      <formula>$F$229*2</formula>
    </cfRule>
  </conditionalFormatting>
  <conditionalFormatting sqref="H181:H183">
    <cfRule type="cellIs" dxfId="297" priority="181" stopIfTrue="1" operator="greaterThan">
      <formula>$H$229*2+2</formula>
    </cfRule>
    <cfRule type="cellIs" dxfId="296" priority="182" stopIfTrue="1" operator="greaterThan">
      <formula>$H$229*2</formula>
    </cfRule>
  </conditionalFormatting>
  <conditionalFormatting sqref="I181:I183">
    <cfRule type="cellIs" dxfId="295" priority="183" stopIfTrue="1" operator="greaterThan">
      <formula>$I$229*2+2</formula>
    </cfRule>
    <cfRule type="cellIs" dxfId="294" priority="184" stopIfTrue="1" operator="greaterThan">
      <formula>$I$229*2</formula>
    </cfRule>
  </conditionalFormatting>
  <conditionalFormatting sqref="J181:J183">
    <cfRule type="cellIs" dxfId="293" priority="185" stopIfTrue="1" operator="greaterThan">
      <formula>$J$229*2+2</formula>
    </cfRule>
    <cfRule type="cellIs" dxfId="292" priority="186" stopIfTrue="1" operator="greaterThan">
      <formula>$J$229*2</formula>
    </cfRule>
  </conditionalFormatting>
  <conditionalFormatting sqref="K181:K183">
    <cfRule type="cellIs" dxfId="291" priority="187" stopIfTrue="1" operator="greaterThan">
      <formula>$K$229*2+2</formula>
    </cfRule>
    <cfRule type="cellIs" dxfId="290" priority="188" stopIfTrue="1" operator="greaterThan">
      <formula>$K$229*2</formula>
    </cfRule>
  </conditionalFormatting>
  <conditionalFormatting sqref="L181:L183">
    <cfRule type="cellIs" dxfId="289" priority="189" stopIfTrue="1" operator="greaterThan">
      <formula>$L$229*2+2</formula>
    </cfRule>
    <cfRule type="cellIs" dxfId="288" priority="190" stopIfTrue="1" operator="greaterThan">
      <formula>$L$229*2</formula>
    </cfRule>
  </conditionalFormatting>
  <conditionalFormatting sqref="M181:M183">
    <cfRule type="cellIs" dxfId="287" priority="191" stopIfTrue="1" operator="greaterThan">
      <formula>$M$229*2+2</formula>
    </cfRule>
    <cfRule type="cellIs" dxfId="286" priority="192" stopIfTrue="1" operator="greaterThan">
      <formula>$M$229*2</formula>
    </cfRule>
  </conditionalFormatting>
  <conditionalFormatting sqref="N181:N183">
    <cfRule type="cellIs" dxfId="285" priority="193" stopIfTrue="1" operator="greaterThan">
      <formula>$N$229*2+2</formula>
    </cfRule>
    <cfRule type="cellIs" dxfId="284" priority="194" stopIfTrue="1" operator="greaterThan">
      <formula>$N$229*2</formula>
    </cfRule>
  </conditionalFormatting>
  <conditionalFormatting sqref="G181:G183">
    <cfRule type="cellIs" dxfId="283" priority="195" stopIfTrue="1" operator="greaterThan">
      <formula>$G$229*2+2</formula>
    </cfRule>
    <cfRule type="cellIs" dxfId="282" priority="196" stopIfTrue="1" operator="greaterThan">
      <formula>$G$229*2</formula>
    </cfRule>
  </conditionalFormatting>
  <conditionalFormatting sqref="F181:F183">
    <cfRule type="cellIs" dxfId="281" priority="197" stopIfTrue="1" operator="greaterThan">
      <formula>$F$229*2+2</formula>
    </cfRule>
    <cfRule type="cellIs" dxfId="280" priority="198" stopIfTrue="1" operator="greaterThan">
      <formula>$F$229*2</formula>
    </cfRule>
  </conditionalFormatting>
  <conditionalFormatting sqref="H180">
    <cfRule type="cellIs" dxfId="279" priority="163" stopIfTrue="1" operator="greaterThan">
      <formula>$H$229*2+2</formula>
    </cfRule>
    <cfRule type="cellIs" dxfId="278" priority="164" stopIfTrue="1" operator="greaterThan">
      <formula>$H$229*2</formula>
    </cfRule>
  </conditionalFormatting>
  <conditionalFormatting sqref="I180">
    <cfRule type="cellIs" dxfId="277" priority="165" stopIfTrue="1" operator="greaterThan">
      <formula>$I$229*2+2</formula>
    </cfRule>
    <cfRule type="cellIs" dxfId="276" priority="166" stopIfTrue="1" operator="greaterThan">
      <formula>$I$229*2</formula>
    </cfRule>
  </conditionalFormatting>
  <conditionalFormatting sqref="J180">
    <cfRule type="cellIs" dxfId="275" priority="167" stopIfTrue="1" operator="greaterThan">
      <formula>$J$229*2+2</formula>
    </cfRule>
    <cfRule type="cellIs" dxfId="274" priority="168" stopIfTrue="1" operator="greaterThan">
      <formula>$J$229*2</formula>
    </cfRule>
  </conditionalFormatting>
  <conditionalFormatting sqref="K180">
    <cfRule type="cellIs" dxfId="273" priority="169" stopIfTrue="1" operator="greaterThan">
      <formula>$K$229*2+2</formula>
    </cfRule>
    <cfRule type="cellIs" dxfId="272" priority="170" stopIfTrue="1" operator="greaterThan">
      <formula>$K$229*2</formula>
    </cfRule>
  </conditionalFormatting>
  <conditionalFormatting sqref="L180">
    <cfRule type="cellIs" dxfId="271" priority="171" stopIfTrue="1" operator="greaterThan">
      <formula>$L$229*2+2</formula>
    </cfRule>
    <cfRule type="cellIs" dxfId="270" priority="172" stopIfTrue="1" operator="greaterThan">
      <formula>$L$229*2</formula>
    </cfRule>
  </conditionalFormatting>
  <conditionalFormatting sqref="M180">
    <cfRule type="cellIs" dxfId="269" priority="173" stopIfTrue="1" operator="greaterThan">
      <formula>$M$229*2+2</formula>
    </cfRule>
    <cfRule type="cellIs" dxfId="268" priority="174" stopIfTrue="1" operator="greaterThan">
      <formula>$M$229*2</formula>
    </cfRule>
  </conditionalFormatting>
  <conditionalFormatting sqref="N180">
    <cfRule type="cellIs" dxfId="267" priority="175" stopIfTrue="1" operator="greaterThan">
      <formula>$N$229*2+2</formula>
    </cfRule>
    <cfRule type="cellIs" dxfId="266" priority="176" stopIfTrue="1" operator="greaterThan">
      <formula>$N$229*2</formula>
    </cfRule>
  </conditionalFormatting>
  <conditionalFormatting sqref="G180">
    <cfRule type="cellIs" dxfId="265" priority="177" stopIfTrue="1" operator="greaterThan">
      <formula>$G$229*2+2</formula>
    </cfRule>
    <cfRule type="cellIs" dxfId="264" priority="178" stopIfTrue="1" operator="greaterThan">
      <formula>$G$229*2</formula>
    </cfRule>
  </conditionalFormatting>
  <conditionalFormatting sqref="F180">
    <cfRule type="cellIs" dxfId="263" priority="179" stopIfTrue="1" operator="greaterThan">
      <formula>$F$229*2+2</formula>
    </cfRule>
    <cfRule type="cellIs" dxfId="262" priority="180" stopIfTrue="1" operator="greaterThan">
      <formula>$F$229*2</formula>
    </cfRule>
  </conditionalFormatting>
  <conditionalFormatting sqref="H176:H179">
    <cfRule type="cellIs" dxfId="261" priority="145" stopIfTrue="1" operator="greaterThan">
      <formula>$H$229*2+2</formula>
    </cfRule>
    <cfRule type="cellIs" dxfId="260" priority="146" stopIfTrue="1" operator="greaterThan">
      <formula>$H$229*2</formula>
    </cfRule>
  </conditionalFormatting>
  <conditionalFormatting sqref="I176:I179">
    <cfRule type="cellIs" dxfId="259" priority="147" stopIfTrue="1" operator="greaterThan">
      <formula>$I$229*2+2</formula>
    </cfRule>
    <cfRule type="cellIs" dxfId="258" priority="148" stopIfTrue="1" operator="greaterThan">
      <formula>$I$229*2</formula>
    </cfRule>
  </conditionalFormatting>
  <conditionalFormatting sqref="J176:J179">
    <cfRule type="cellIs" dxfId="257" priority="149" stopIfTrue="1" operator="greaterThan">
      <formula>$J$229*2+2</formula>
    </cfRule>
    <cfRule type="cellIs" dxfId="256" priority="150" stopIfTrue="1" operator="greaterThan">
      <formula>$J$229*2</formula>
    </cfRule>
  </conditionalFormatting>
  <conditionalFormatting sqref="K176:K179">
    <cfRule type="cellIs" dxfId="255" priority="151" stopIfTrue="1" operator="greaterThan">
      <formula>$K$229*2+2</formula>
    </cfRule>
    <cfRule type="cellIs" dxfId="254" priority="152" stopIfTrue="1" operator="greaterThan">
      <formula>$K$229*2</formula>
    </cfRule>
  </conditionalFormatting>
  <conditionalFormatting sqref="L176:L179">
    <cfRule type="cellIs" dxfId="253" priority="153" stopIfTrue="1" operator="greaterThan">
      <formula>$L$229*2+2</formula>
    </cfRule>
    <cfRule type="cellIs" dxfId="252" priority="154" stopIfTrue="1" operator="greaterThan">
      <formula>$L$229*2</formula>
    </cfRule>
  </conditionalFormatting>
  <conditionalFormatting sqref="M176:M179">
    <cfRule type="cellIs" dxfId="251" priority="155" stopIfTrue="1" operator="greaterThan">
      <formula>$M$229*2+2</formula>
    </cfRule>
    <cfRule type="cellIs" dxfId="250" priority="156" stopIfTrue="1" operator="greaterThan">
      <formula>$M$229*2</formula>
    </cfRule>
  </conditionalFormatting>
  <conditionalFormatting sqref="N176:N179">
    <cfRule type="cellIs" dxfId="249" priority="157" stopIfTrue="1" operator="greaterThan">
      <formula>$N$229*2+2</formula>
    </cfRule>
    <cfRule type="cellIs" dxfId="248" priority="158" stopIfTrue="1" operator="greaterThan">
      <formula>$N$229*2</formula>
    </cfRule>
  </conditionalFormatting>
  <conditionalFormatting sqref="G176:G179">
    <cfRule type="cellIs" dxfId="247" priority="159" stopIfTrue="1" operator="greaterThan">
      <formula>$G$229*2+2</formula>
    </cfRule>
    <cfRule type="cellIs" dxfId="246" priority="160" stopIfTrue="1" operator="greaterThan">
      <formula>$G$229*2</formula>
    </cfRule>
  </conditionalFormatting>
  <conditionalFormatting sqref="F176:F179">
    <cfRule type="cellIs" dxfId="245" priority="161" stopIfTrue="1" operator="greaterThan">
      <formula>$F$229*2+2</formula>
    </cfRule>
    <cfRule type="cellIs" dxfId="244" priority="162" stopIfTrue="1" operator="greaterThan">
      <formula>$F$229*2</formula>
    </cfRule>
  </conditionalFormatting>
  <conditionalFormatting sqref="H173:H175">
    <cfRule type="cellIs" dxfId="243" priority="127" stopIfTrue="1" operator="greaterThan">
      <formula>$H$229*2+2</formula>
    </cfRule>
    <cfRule type="cellIs" dxfId="242" priority="128" stopIfTrue="1" operator="greaterThan">
      <formula>$H$229*2</formula>
    </cfRule>
  </conditionalFormatting>
  <conditionalFormatting sqref="I173:I175">
    <cfRule type="cellIs" dxfId="241" priority="129" stopIfTrue="1" operator="greaterThan">
      <formula>$I$229*2+2</formula>
    </cfRule>
    <cfRule type="cellIs" dxfId="240" priority="130" stopIfTrue="1" operator="greaterThan">
      <formula>$I$229*2</formula>
    </cfRule>
  </conditionalFormatting>
  <conditionalFormatting sqref="J173:J175">
    <cfRule type="cellIs" dxfId="239" priority="131" stopIfTrue="1" operator="greaterThan">
      <formula>$J$229*2+2</formula>
    </cfRule>
    <cfRule type="cellIs" dxfId="238" priority="132" stopIfTrue="1" operator="greaterThan">
      <formula>$J$229*2</formula>
    </cfRule>
  </conditionalFormatting>
  <conditionalFormatting sqref="K173:K175">
    <cfRule type="cellIs" dxfId="237" priority="133" stopIfTrue="1" operator="greaterThan">
      <formula>$K$229*2+2</formula>
    </cfRule>
    <cfRule type="cellIs" dxfId="236" priority="134" stopIfTrue="1" operator="greaterThan">
      <formula>$K$229*2</formula>
    </cfRule>
  </conditionalFormatting>
  <conditionalFormatting sqref="L173:L175">
    <cfRule type="cellIs" dxfId="235" priority="135" stopIfTrue="1" operator="greaterThan">
      <formula>$L$229*2+2</formula>
    </cfRule>
    <cfRule type="cellIs" dxfId="234" priority="136" stopIfTrue="1" operator="greaterThan">
      <formula>$L$229*2</formula>
    </cfRule>
  </conditionalFormatting>
  <conditionalFormatting sqref="M173:M175">
    <cfRule type="cellIs" dxfId="233" priority="137" stopIfTrue="1" operator="greaterThan">
      <formula>$M$229*2+2</formula>
    </cfRule>
    <cfRule type="cellIs" dxfId="232" priority="138" stopIfTrue="1" operator="greaterThan">
      <formula>$M$229*2</formula>
    </cfRule>
  </conditionalFormatting>
  <conditionalFormatting sqref="N173:N175">
    <cfRule type="cellIs" dxfId="231" priority="139" stopIfTrue="1" operator="greaterThan">
      <formula>$N$229*2+2</formula>
    </cfRule>
    <cfRule type="cellIs" dxfId="230" priority="140" stopIfTrue="1" operator="greaterThan">
      <formula>$N$229*2</formula>
    </cfRule>
  </conditionalFormatting>
  <conditionalFormatting sqref="G173:G175">
    <cfRule type="cellIs" dxfId="229" priority="141" stopIfTrue="1" operator="greaterThan">
      <formula>$G$229*2+2</formula>
    </cfRule>
    <cfRule type="cellIs" dxfId="228" priority="142" stopIfTrue="1" operator="greaterThan">
      <formula>$G$229*2</formula>
    </cfRule>
  </conditionalFormatting>
  <conditionalFormatting sqref="F173:F175">
    <cfRule type="cellIs" dxfId="227" priority="143" stopIfTrue="1" operator="greaterThan">
      <formula>$F$229*2+2</formula>
    </cfRule>
    <cfRule type="cellIs" dxfId="226" priority="144" stopIfTrue="1" operator="greaterThan">
      <formula>$F$229*2</formula>
    </cfRule>
  </conditionalFormatting>
  <conditionalFormatting sqref="H200:H203">
    <cfRule type="cellIs" dxfId="225" priority="109" stopIfTrue="1" operator="greaterThan">
      <formula>$H$229*2+2</formula>
    </cfRule>
    <cfRule type="cellIs" dxfId="224" priority="110" stopIfTrue="1" operator="greaterThan">
      <formula>$H$229*2</formula>
    </cfRule>
  </conditionalFormatting>
  <conditionalFormatting sqref="I200:I203">
    <cfRule type="cellIs" dxfId="223" priority="111" stopIfTrue="1" operator="greaterThan">
      <formula>$I$229*2+2</formula>
    </cfRule>
    <cfRule type="cellIs" dxfId="222" priority="112" stopIfTrue="1" operator="greaterThan">
      <formula>$I$229*2</formula>
    </cfRule>
  </conditionalFormatting>
  <conditionalFormatting sqref="J200:J203">
    <cfRule type="cellIs" dxfId="221" priority="113" stopIfTrue="1" operator="greaterThan">
      <formula>$J$229*2+2</formula>
    </cfRule>
    <cfRule type="cellIs" dxfId="220" priority="114" stopIfTrue="1" operator="greaterThan">
      <formula>$J$229*2</formula>
    </cfRule>
  </conditionalFormatting>
  <conditionalFormatting sqref="K200:K203">
    <cfRule type="cellIs" dxfId="219" priority="115" stopIfTrue="1" operator="greaterThan">
      <formula>$K$229*2+2</formula>
    </cfRule>
    <cfRule type="cellIs" dxfId="218" priority="116" stopIfTrue="1" operator="greaterThan">
      <formula>$K$229*2</formula>
    </cfRule>
  </conditionalFormatting>
  <conditionalFormatting sqref="L200:L203">
    <cfRule type="cellIs" dxfId="217" priority="117" stopIfTrue="1" operator="greaterThan">
      <formula>$L$229*2+2</formula>
    </cfRule>
    <cfRule type="cellIs" dxfId="216" priority="118" stopIfTrue="1" operator="greaterThan">
      <formula>$L$229*2</formula>
    </cfRule>
  </conditionalFormatting>
  <conditionalFormatting sqref="M200:M203">
    <cfRule type="cellIs" dxfId="215" priority="119" stopIfTrue="1" operator="greaterThan">
      <formula>$M$229*2+2</formula>
    </cfRule>
    <cfRule type="cellIs" dxfId="214" priority="120" stopIfTrue="1" operator="greaterThan">
      <formula>$M$229*2</formula>
    </cfRule>
  </conditionalFormatting>
  <conditionalFormatting sqref="N200:N203">
    <cfRule type="cellIs" dxfId="213" priority="121" stopIfTrue="1" operator="greaterThan">
      <formula>$N$229*2+2</formula>
    </cfRule>
    <cfRule type="cellIs" dxfId="212" priority="122" stopIfTrue="1" operator="greaterThan">
      <formula>$N$229*2</formula>
    </cfRule>
  </conditionalFormatting>
  <conditionalFormatting sqref="G200:G203">
    <cfRule type="cellIs" dxfId="211" priority="123" stopIfTrue="1" operator="greaterThan">
      <formula>$G$229*2+2</formula>
    </cfRule>
    <cfRule type="cellIs" dxfId="210" priority="124" stopIfTrue="1" operator="greaterThan">
      <formula>$G$229*2</formula>
    </cfRule>
  </conditionalFormatting>
  <conditionalFormatting sqref="F200:F203">
    <cfRule type="cellIs" dxfId="209" priority="125" stopIfTrue="1" operator="greaterThan">
      <formula>$F$229*2+2</formula>
    </cfRule>
    <cfRule type="cellIs" dxfId="208" priority="126" stopIfTrue="1" operator="greaterThan">
      <formula>$F$229*2</formula>
    </cfRule>
  </conditionalFormatting>
  <conditionalFormatting sqref="H197:H199">
    <cfRule type="cellIs" dxfId="207" priority="91" stopIfTrue="1" operator="greaterThan">
      <formula>$H$229*2+2</formula>
    </cfRule>
    <cfRule type="cellIs" dxfId="206" priority="92" stopIfTrue="1" operator="greaterThan">
      <formula>$H$229*2</formula>
    </cfRule>
  </conditionalFormatting>
  <conditionalFormatting sqref="I197:I199">
    <cfRule type="cellIs" dxfId="205" priority="93" stopIfTrue="1" operator="greaterThan">
      <formula>$I$229*2+2</formula>
    </cfRule>
    <cfRule type="cellIs" dxfId="204" priority="94" stopIfTrue="1" operator="greaterThan">
      <formula>$I$229*2</formula>
    </cfRule>
  </conditionalFormatting>
  <conditionalFormatting sqref="J197:J199">
    <cfRule type="cellIs" dxfId="203" priority="95" stopIfTrue="1" operator="greaterThan">
      <formula>$J$229*2+2</formula>
    </cfRule>
    <cfRule type="cellIs" dxfId="202" priority="96" stopIfTrue="1" operator="greaterThan">
      <formula>$J$229*2</formula>
    </cfRule>
  </conditionalFormatting>
  <conditionalFormatting sqref="K197:K199">
    <cfRule type="cellIs" dxfId="201" priority="97" stopIfTrue="1" operator="greaterThan">
      <formula>$K$229*2+2</formula>
    </cfRule>
    <cfRule type="cellIs" dxfId="200" priority="98" stopIfTrue="1" operator="greaterThan">
      <formula>$K$229*2</formula>
    </cfRule>
  </conditionalFormatting>
  <conditionalFormatting sqref="L197:L199">
    <cfRule type="cellIs" dxfId="199" priority="99" stopIfTrue="1" operator="greaterThan">
      <formula>$L$229*2+2</formula>
    </cfRule>
    <cfRule type="cellIs" dxfId="198" priority="100" stopIfTrue="1" operator="greaterThan">
      <formula>$L$229*2</formula>
    </cfRule>
  </conditionalFormatting>
  <conditionalFormatting sqref="M197:M199">
    <cfRule type="cellIs" dxfId="197" priority="101" stopIfTrue="1" operator="greaterThan">
      <formula>$M$229*2+2</formula>
    </cfRule>
    <cfRule type="cellIs" dxfId="196" priority="102" stopIfTrue="1" operator="greaterThan">
      <formula>$M$229*2</formula>
    </cfRule>
  </conditionalFormatting>
  <conditionalFormatting sqref="N197:N199">
    <cfRule type="cellIs" dxfId="195" priority="103" stopIfTrue="1" operator="greaterThan">
      <formula>$N$229*2+2</formula>
    </cfRule>
    <cfRule type="cellIs" dxfId="194" priority="104" stopIfTrue="1" operator="greaterThan">
      <formula>$N$229*2</formula>
    </cfRule>
  </conditionalFormatting>
  <conditionalFormatting sqref="G197:G199">
    <cfRule type="cellIs" dxfId="193" priority="105" stopIfTrue="1" operator="greaterThan">
      <formula>$G$229*2+2</formula>
    </cfRule>
    <cfRule type="cellIs" dxfId="192" priority="106" stopIfTrue="1" operator="greaterThan">
      <formula>$G$229*2</formula>
    </cfRule>
  </conditionalFormatting>
  <conditionalFormatting sqref="F197:F199">
    <cfRule type="cellIs" dxfId="191" priority="107" stopIfTrue="1" operator="greaterThan">
      <formula>$F$229*2+2</formula>
    </cfRule>
    <cfRule type="cellIs" dxfId="190" priority="108" stopIfTrue="1" operator="greaterThan">
      <formula>$F$229*2</formula>
    </cfRule>
  </conditionalFormatting>
  <conditionalFormatting sqref="H196">
    <cfRule type="cellIs" dxfId="189" priority="73" stopIfTrue="1" operator="greaterThan">
      <formula>$H$229*2+2</formula>
    </cfRule>
    <cfRule type="cellIs" dxfId="188" priority="74" stopIfTrue="1" operator="greaterThan">
      <formula>$H$229*2</formula>
    </cfRule>
  </conditionalFormatting>
  <conditionalFormatting sqref="I196">
    <cfRule type="cellIs" dxfId="187" priority="75" stopIfTrue="1" operator="greaterThan">
      <formula>$I$229*2+2</formula>
    </cfRule>
    <cfRule type="cellIs" dxfId="186" priority="76" stopIfTrue="1" operator="greaterThan">
      <formula>$I$229*2</formula>
    </cfRule>
  </conditionalFormatting>
  <conditionalFormatting sqref="J196">
    <cfRule type="cellIs" dxfId="185" priority="77" stopIfTrue="1" operator="greaterThan">
      <formula>$J$229*2+2</formula>
    </cfRule>
    <cfRule type="cellIs" dxfId="184" priority="78" stopIfTrue="1" operator="greaterThan">
      <formula>$J$229*2</formula>
    </cfRule>
  </conditionalFormatting>
  <conditionalFormatting sqref="K196">
    <cfRule type="cellIs" dxfId="183" priority="79" stopIfTrue="1" operator="greaterThan">
      <formula>$K$229*2+2</formula>
    </cfRule>
    <cfRule type="cellIs" dxfId="182" priority="80" stopIfTrue="1" operator="greaterThan">
      <formula>$K$229*2</formula>
    </cfRule>
  </conditionalFormatting>
  <conditionalFormatting sqref="L196">
    <cfRule type="cellIs" dxfId="181" priority="81" stopIfTrue="1" operator="greaterThan">
      <formula>$L$229*2+2</formula>
    </cfRule>
    <cfRule type="cellIs" dxfId="180" priority="82" stopIfTrue="1" operator="greaterThan">
      <formula>$L$229*2</formula>
    </cfRule>
  </conditionalFormatting>
  <conditionalFormatting sqref="M196">
    <cfRule type="cellIs" dxfId="179" priority="83" stopIfTrue="1" operator="greaterThan">
      <formula>$M$229*2+2</formula>
    </cfRule>
    <cfRule type="cellIs" dxfId="178" priority="84" stopIfTrue="1" operator="greaterThan">
      <formula>$M$229*2</formula>
    </cfRule>
  </conditionalFormatting>
  <conditionalFormatting sqref="N196">
    <cfRule type="cellIs" dxfId="177" priority="85" stopIfTrue="1" operator="greaterThan">
      <formula>$N$229*2+2</formula>
    </cfRule>
    <cfRule type="cellIs" dxfId="176" priority="86" stopIfTrue="1" operator="greaterThan">
      <formula>$N$229*2</formula>
    </cfRule>
  </conditionalFormatting>
  <conditionalFormatting sqref="G196">
    <cfRule type="cellIs" dxfId="175" priority="87" stopIfTrue="1" operator="greaterThan">
      <formula>$G$229*2+2</formula>
    </cfRule>
    <cfRule type="cellIs" dxfId="174" priority="88" stopIfTrue="1" operator="greaterThan">
      <formula>$G$229*2</formula>
    </cfRule>
  </conditionalFormatting>
  <conditionalFormatting sqref="F196">
    <cfRule type="cellIs" dxfId="173" priority="89" stopIfTrue="1" operator="greaterThan">
      <formula>$F$229*2+2</formula>
    </cfRule>
    <cfRule type="cellIs" dxfId="172" priority="90" stopIfTrue="1" operator="greaterThan">
      <formula>$F$229*2</formula>
    </cfRule>
  </conditionalFormatting>
  <conditionalFormatting sqref="H192:H195">
    <cfRule type="cellIs" dxfId="171" priority="55" stopIfTrue="1" operator="greaterThan">
      <formula>$H$229*2+2</formula>
    </cfRule>
    <cfRule type="cellIs" dxfId="170" priority="56" stopIfTrue="1" operator="greaterThan">
      <formula>$H$229*2</formula>
    </cfRule>
  </conditionalFormatting>
  <conditionalFormatting sqref="I192:I195">
    <cfRule type="cellIs" dxfId="169" priority="57" stopIfTrue="1" operator="greaterThan">
      <formula>$I$229*2+2</formula>
    </cfRule>
    <cfRule type="cellIs" dxfId="168" priority="58" stopIfTrue="1" operator="greaterThan">
      <formula>$I$229*2</formula>
    </cfRule>
  </conditionalFormatting>
  <conditionalFormatting sqref="J192:J195">
    <cfRule type="cellIs" dxfId="167" priority="59" stopIfTrue="1" operator="greaterThan">
      <formula>$J$229*2+2</formula>
    </cfRule>
    <cfRule type="cellIs" dxfId="166" priority="60" stopIfTrue="1" operator="greaterThan">
      <formula>$J$229*2</formula>
    </cfRule>
  </conditionalFormatting>
  <conditionalFormatting sqref="K192:K195">
    <cfRule type="cellIs" dxfId="165" priority="61" stopIfTrue="1" operator="greaterThan">
      <formula>$K$229*2+2</formula>
    </cfRule>
    <cfRule type="cellIs" dxfId="164" priority="62" stopIfTrue="1" operator="greaterThan">
      <formula>$K$229*2</formula>
    </cfRule>
  </conditionalFormatting>
  <conditionalFormatting sqref="L192:L195">
    <cfRule type="cellIs" dxfId="163" priority="63" stopIfTrue="1" operator="greaterThan">
      <formula>$L$229*2+2</formula>
    </cfRule>
    <cfRule type="cellIs" dxfId="162" priority="64" stopIfTrue="1" operator="greaterThan">
      <formula>$L$229*2</formula>
    </cfRule>
  </conditionalFormatting>
  <conditionalFormatting sqref="M192:M195">
    <cfRule type="cellIs" dxfId="161" priority="65" stopIfTrue="1" operator="greaterThan">
      <formula>$M$229*2+2</formula>
    </cfRule>
    <cfRule type="cellIs" dxfId="160" priority="66" stopIfTrue="1" operator="greaterThan">
      <formula>$M$229*2</formula>
    </cfRule>
  </conditionalFormatting>
  <conditionalFormatting sqref="N192:N195">
    <cfRule type="cellIs" dxfId="159" priority="67" stopIfTrue="1" operator="greaterThan">
      <formula>$N$229*2+2</formula>
    </cfRule>
    <cfRule type="cellIs" dxfId="158" priority="68" stopIfTrue="1" operator="greaterThan">
      <formula>$N$229*2</formula>
    </cfRule>
  </conditionalFormatting>
  <conditionalFormatting sqref="G192:G195">
    <cfRule type="cellIs" dxfId="157" priority="69" stopIfTrue="1" operator="greaterThan">
      <formula>$G$229*2+2</formula>
    </cfRule>
    <cfRule type="cellIs" dxfId="156" priority="70" stopIfTrue="1" operator="greaterThan">
      <formula>$G$229*2</formula>
    </cfRule>
  </conditionalFormatting>
  <conditionalFormatting sqref="F192:F195">
    <cfRule type="cellIs" dxfId="155" priority="71" stopIfTrue="1" operator="greaterThan">
      <formula>$F$229*2+2</formula>
    </cfRule>
    <cfRule type="cellIs" dxfId="154" priority="72" stopIfTrue="1" operator="greaterThan">
      <formula>$F$229*2</formula>
    </cfRule>
  </conditionalFormatting>
  <conditionalFormatting sqref="H189:H191">
    <cfRule type="cellIs" dxfId="153" priority="37" stopIfTrue="1" operator="greaterThan">
      <formula>$H$229*2+2</formula>
    </cfRule>
    <cfRule type="cellIs" dxfId="152" priority="38" stopIfTrue="1" operator="greaterThan">
      <formula>$H$229*2</formula>
    </cfRule>
  </conditionalFormatting>
  <conditionalFormatting sqref="I189:I191">
    <cfRule type="cellIs" dxfId="151" priority="39" stopIfTrue="1" operator="greaterThan">
      <formula>$I$229*2+2</formula>
    </cfRule>
    <cfRule type="cellIs" dxfId="150" priority="40" stopIfTrue="1" operator="greaterThan">
      <formula>$I$229*2</formula>
    </cfRule>
  </conditionalFormatting>
  <conditionalFormatting sqref="J189:J191">
    <cfRule type="cellIs" dxfId="149" priority="41" stopIfTrue="1" operator="greaterThan">
      <formula>$J$229*2+2</formula>
    </cfRule>
    <cfRule type="cellIs" dxfId="148" priority="42" stopIfTrue="1" operator="greaterThan">
      <formula>$J$229*2</formula>
    </cfRule>
  </conditionalFormatting>
  <conditionalFormatting sqref="K189:K191">
    <cfRule type="cellIs" dxfId="147" priority="43" stopIfTrue="1" operator="greaterThan">
      <formula>$K$229*2+2</formula>
    </cfRule>
    <cfRule type="cellIs" dxfId="146" priority="44" stopIfTrue="1" operator="greaterThan">
      <formula>$K$229*2</formula>
    </cfRule>
  </conditionalFormatting>
  <conditionalFormatting sqref="L189:L191">
    <cfRule type="cellIs" dxfId="145" priority="45" stopIfTrue="1" operator="greaterThan">
      <formula>$L$229*2+2</formula>
    </cfRule>
    <cfRule type="cellIs" dxfId="144" priority="46" stopIfTrue="1" operator="greaterThan">
      <formula>$L$229*2</formula>
    </cfRule>
  </conditionalFormatting>
  <conditionalFormatting sqref="M189:M191">
    <cfRule type="cellIs" dxfId="143" priority="47" stopIfTrue="1" operator="greaterThan">
      <formula>$M$229*2+2</formula>
    </cfRule>
    <cfRule type="cellIs" dxfId="142" priority="48" stopIfTrue="1" operator="greaterThan">
      <formula>$M$229*2</formula>
    </cfRule>
  </conditionalFormatting>
  <conditionalFormatting sqref="N189:N191">
    <cfRule type="cellIs" dxfId="141" priority="49" stopIfTrue="1" operator="greaterThan">
      <formula>$N$229*2+2</formula>
    </cfRule>
    <cfRule type="cellIs" dxfId="140" priority="50" stopIfTrue="1" operator="greaterThan">
      <formula>$N$229*2</formula>
    </cfRule>
  </conditionalFormatting>
  <conditionalFormatting sqref="G189:G191">
    <cfRule type="cellIs" dxfId="139" priority="51" stopIfTrue="1" operator="greaterThan">
      <formula>$G$229*2+2</formula>
    </cfRule>
    <cfRule type="cellIs" dxfId="138" priority="52" stopIfTrue="1" operator="greaterThan">
      <formula>$G$229*2</formula>
    </cfRule>
  </conditionalFormatting>
  <conditionalFormatting sqref="F189:F191">
    <cfRule type="cellIs" dxfId="137" priority="53" stopIfTrue="1" operator="greaterThan">
      <formula>$F$229*2+2</formula>
    </cfRule>
    <cfRule type="cellIs" dxfId="136" priority="54" stopIfTrue="1" operator="greaterThan">
      <formula>$F$229*2</formula>
    </cfRule>
  </conditionalFormatting>
  <conditionalFormatting sqref="H188">
    <cfRule type="cellIs" dxfId="135" priority="19" stopIfTrue="1" operator="greaterThan">
      <formula>$H$229*2+2</formula>
    </cfRule>
    <cfRule type="cellIs" dxfId="134" priority="20" stopIfTrue="1" operator="greaterThan">
      <formula>$H$229*2</formula>
    </cfRule>
  </conditionalFormatting>
  <conditionalFormatting sqref="I188">
    <cfRule type="cellIs" dxfId="133" priority="21" stopIfTrue="1" operator="greaterThan">
      <formula>$I$229*2+2</formula>
    </cfRule>
    <cfRule type="cellIs" dxfId="132" priority="22" stopIfTrue="1" operator="greaterThan">
      <formula>$I$229*2</formula>
    </cfRule>
  </conditionalFormatting>
  <conditionalFormatting sqref="J188">
    <cfRule type="cellIs" dxfId="131" priority="23" stopIfTrue="1" operator="greaterThan">
      <formula>$J$229*2+2</formula>
    </cfRule>
    <cfRule type="cellIs" dxfId="130" priority="24" stopIfTrue="1" operator="greaterThan">
      <formula>$J$229*2</formula>
    </cfRule>
  </conditionalFormatting>
  <conditionalFormatting sqref="K188">
    <cfRule type="cellIs" dxfId="129" priority="25" stopIfTrue="1" operator="greaterThan">
      <formula>$K$229*2+2</formula>
    </cfRule>
    <cfRule type="cellIs" dxfId="128" priority="26" stopIfTrue="1" operator="greaterThan">
      <formula>$K$229*2</formula>
    </cfRule>
  </conditionalFormatting>
  <conditionalFormatting sqref="L188">
    <cfRule type="cellIs" dxfId="127" priority="27" stopIfTrue="1" operator="greaterThan">
      <formula>$L$229*2+2</formula>
    </cfRule>
    <cfRule type="cellIs" dxfId="126" priority="28" stopIfTrue="1" operator="greaterThan">
      <formula>$L$229*2</formula>
    </cfRule>
  </conditionalFormatting>
  <conditionalFormatting sqref="M188">
    <cfRule type="cellIs" dxfId="125" priority="29" stopIfTrue="1" operator="greaterThan">
      <formula>$M$229*2+2</formula>
    </cfRule>
    <cfRule type="cellIs" dxfId="124" priority="30" stopIfTrue="1" operator="greaterThan">
      <formula>$M$229*2</formula>
    </cfRule>
  </conditionalFormatting>
  <conditionalFormatting sqref="N188">
    <cfRule type="cellIs" dxfId="123" priority="31" stopIfTrue="1" operator="greaterThan">
      <formula>$N$229*2+2</formula>
    </cfRule>
    <cfRule type="cellIs" dxfId="122" priority="32" stopIfTrue="1" operator="greaterThan">
      <formula>$N$229*2</formula>
    </cfRule>
  </conditionalFormatting>
  <conditionalFormatting sqref="G188">
    <cfRule type="cellIs" dxfId="121" priority="33" stopIfTrue="1" operator="greaterThan">
      <formula>$G$229*2+2</formula>
    </cfRule>
    <cfRule type="cellIs" dxfId="120" priority="34" stopIfTrue="1" operator="greaterThan">
      <formula>$G$229*2</formula>
    </cfRule>
  </conditionalFormatting>
  <conditionalFormatting sqref="F188">
    <cfRule type="cellIs" dxfId="119" priority="35" stopIfTrue="1" operator="greaterThan">
      <formula>$F$229*2+2</formula>
    </cfRule>
    <cfRule type="cellIs" dxfId="118" priority="36" stopIfTrue="1" operator="greaterThan">
      <formula>$F$229*2</formula>
    </cfRule>
  </conditionalFormatting>
  <conditionalFormatting sqref="H184:H187">
    <cfRule type="cellIs" dxfId="117" priority="1" stopIfTrue="1" operator="greaterThan">
      <formula>$H$229*2+2</formula>
    </cfRule>
    <cfRule type="cellIs" dxfId="116" priority="2" stopIfTrue="1" operator="greaterThan">
      <formula>$H$229*2</formula>
    </cfRule>
  </conditionalFormatting>
  <conditionalFormatting sqref="I184:I187">
    <cfRule type="cellIs" dxfId="115" priority="3" stopIfTrue="1" operator="greaterThan">
      <formula>$I$229*2+2</formula>
    </cfRule>
    <cfRule type="cellIs" dxfId="114" priority="4" stopIfTrue="1" operator="greaterThan">
      <formula>$I$229*2</formula>
    </cfRule>
  </conditionalFormatting>
  <conditionalFormatting sqref="J184:J187">
    <cfRule type="cellIs" dxfId="113" priority="5" stopIfTrue="1" operator="greaterThan">
      <formula>$J$229*2+2</formula>
    </cfRule>
    <cfRule type="cellIs" dxfId="112" priority="6" stopIfTrue="1" operator="greaterThan">
      <formula>$J$229*2</formula>
    </cfRule>
  </conditionalFormatting>
  <conditionalFormatting sqref="K184:K187">
    <cfRule type="cellIs" dxfId="111" priority="7" stopIfTrue="1" operator="greaterThan">
      <formula>$K$229*2+2</formula>
    </cfRule>
    <cfRule type="cellIs" dxfId="110" priority="8" stopIfTrue="1" operator="greaterThan">
      <formula>$K$229*2</formula>
    </cfRule>
  </conditionalFormatting>
  <conditionalFormatting sqref="L184:L187">
    <cfRule type="cellIs" dxfId="109" priority="9" stopIfTrue="1" operator="greaterThan">
      <formula>$L$229*2+2</formula>
    </cfRule>
    <cfRule type="cellIs" dxfId="108" priority="10" stopIfTrue="1" operator="greaterThan">
      <formula>$L$229*2</formula>
    </cfRule>
  </conditionalFormatting>
  <conditionalFormatting sqref="M184:M187">
    <cfRule type="cellIs" dxfId="107" priority="11" stopIfTrue="1" operator="greaterThan">
      <formula>$M$229*2+2</formula>
    </cfRule>
    <cfRule type="cellIs" dxfId="106" priority="12" stopIfTrue="1" operator="greaterThan">
      <formula>$M$229*2</formula>
    </cfRule>
  </conditionalFormatting>
  <conditionalFormatting sqref="N184:N187">
    <cfRule type="cellIs" dxfId="105" priority="13" stopIfTrue="1" operator="greaterThan">
      <formula>$N$229*2+2</formula>
    </cfRule>
    <cfRule type="cellIs" dxfId="104" priority="14" stopIfTrue="1" operator="greaterThan">
      <formula>$N$229*2</formula>
    </cfRule>
  </conditionalFormatting>
  <conditionalFormatting sqref="G184:G187">
    <cfRule type="cellIs" dxfId="103" priority="15" stopIfTrue="1" operator="greaterThan">
      <formula>$G$229*2+2</formula>
    </cfRule>
    <cfRule type="cellIs" dxfId="102" priority="16" stopIfTrue="1" operator="greaterThan">
      <formula>$G$229*2</formula>
    </cfRule>
  </conditionalFormatting>
  <conditionalFormatting sqref="F184:F187">
    <cfRule type="cellIs" dxfId="101" priority="17" stopIfTrue="1" operator="greaterThan">
      <formula>$F$229*2+2</formula>
    </cfRule>
    <cfRule type="cellIs" dxfId="100" priority="18" stopIfTrue="1" operator="greaterThan">
      <formula>$F$229*2</formula>
    </cfRule>
  </conditionalFormatting>
  <pageMargins left="0.7" right="0.7" top="0.75" bottom="0.75" header="0.3" footer="0.3"/>
  <pageSetup orientation="portrait" r:id="rId1"/>
  <headerFooter differentOddEven="1" differentFirst="1"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 filterMode="1"/>
  <dimension ref="A1:AA252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XFD1"/>
    </sheetView>
  </sheetViews>
  <sheetFormatPr defaultRowHeight="14.25" x14ac:dyDescent="0.2"/>
  <cols>
    <col min="1" max="1" width="20.7109375" style="11" bestFit="1" customWidth="1"/>
    <col min="2" max="2" width="9.140625" style="404" customWidth="1"/>
    <col min="3" max="3" width="5.85546875" style="404" customWidth="1"/>
    <col min="4" max="4" width="18.5703125" style="404" customWidth="1"/>
    <col min="5" max="5" width="6" style="11" customWidth="1"/>
    <col min="6" max="9" width="4.5703125" style="11" bestFit="1" customWidth="1"/>
    <col min="10" max="14" width="4.5703125" style="11" customWidth="1"/>
    <col min="15" max="15" width="9.28515625" style="11" bestFit="1" customWidth="1"/>
    <col min="16" max="16" width="5.7109375" style="11" bestFit="1" customWidth="1"/>
    <col min="17" max="17" width="10" style="11" bestFit="1" customWidth="1"/>
    <col min="18" max="18" width="12.7109375" style="11" bestFit="1" customWidth="1"/>
    <col min="19" max="19" width="13.140625" style="11" bestFit="1" customWidth="1"/>
    <col min="20" max="20" width="10.140625" style="11" bestFit="1" customWidth="1"/>
    <col min="21" max="21" width="12.85546875" style="11" bestFit="1" customWidth="1"/>
    <col min="22" max="22" width="13.28515625" style="11" bestFit="1" customWidth="1"/>
    <col min="23" max="23" width="9.140625" style="11"/>
    <col min="24" max="24" width="19" style="11" bestFit="1" customWidth="1"/>
    <col min="25" max="25" width="14.28515625" style="11" customWidth="1"/>
    <col min="26" max="16384" width="9.140625" style="34"/>
  </cols>
  <sheetData>
    <row r="1" spans="1:27" ht="15" thickBot="1" x14ac:dyDescent="0.25">
      <c r="A1" s="8"/>
      <c r="B1" s="56" t="s">
        <v>18</v>
      </c>
      <c r="C1" s="56" t="s">
        <v>17</v>
      </c>
      <c r="D1" s="56" t="s">
        <v>58</v>
      </c>
      <c r="E1" s="56" t="s">
        <v>2</v>
      </c>
      <c r="F1" s="56" t="s">
        <v>7</v>
      </c>
      <c r="G1" s="56" t="s">
        <v>8</v>
      </c>
      <c r="H1" s="56" t="s">
        <v>9</v>
      </c>
      <c r="I1" s="56" t="s">
        <v>10</v>
      </c>
      <c r="J1" s="56" t="s">
        <v>11</v>
      </c>
      <c r="K1" s="56" t="s">
        <v>12</v>
      </c>
      <c r="L1" s="56" t="s">
        <v>13</v>
      </c>
      <c r="M1" s="56" t="s">
        <v>14</v>
      </c>
      <c r="N1" s="56" t="s">
        <v>15</v>
      </c>
      <c r="O1" s="56" t="s">
        <v>16</v>
      </c>
      <c r="P1" s="219" t="s">
        <v>1</v>
      </c>
      <c r="Q1" s="219" t="s">
        <v>53</v>
      </c>
      <c r="R1" s="219" t="s">
        <v>54</v>
      </c>
      <c r="S1" s="219" t="s">
        <v>55</v>
      </c>
      <c r="T1" s="219" t="s">
        <v>50</v>
      </c>
      <c r="U1" s="219" t="s">
        <v>51</v>
      </c>
      <c r="V1" s="220" t="s">
        <v>52</v>
      </c>
      <c r="W1" s="10"/>
      <c r="X1" s="1034" t="s">
        <v>149</v>
      </c>
      <c r="Y1" s="1034"/>
      <c r="Z1" s="1034"/>
      <c r="AA1" s="1034"/>
    </row>
    <row r="2" spans="1:27" ht="15.75" hidden="1" thickBot="1" x14ac:dyDescent="0.3">
      <c r="A2" s="272" t="s">
        <v>129</v>
      </c>
      <c r="B2" s="218">
        <v>41379</v>
      </c>
      <c r="C2" s="12">
        <v>1</v>
      </c>
      <c r="D2" s="12" t="s">
        <v>443</v>
      </c>
      <c r="E2" s="12">
        <v>1</v>
      </c>
      <c r="F2" s="275">
        <v>4</v>
      </c>
      <c r="G2" s="275">
        <v>6</v>
      </c>
      <c r="H2" s="275">
        <v>8</v>
      </c>
      <c r="I2" s="275">
        <v>5</v>
      </c>
      <c r="J2" s="275">
        <v>5</v>
      </c>
      <c r="K2" s="275">
        <v>5</v>
      </c>
      <c r="L2" s="275">
        <v>5</v>
      </c>
      <c r="M2" s="275">
        <v>5</v>
      </c>
      <c r="N2" s="275">
        <v>5</v>
      </c>
      <c r="O2" s="12">
        <v>48</v>
      </c>
      <c r="P2" s="163">
        <v>46</v>
      </c>
      <c r="Q2" s="158"/>
      <c r="R2" s="158"/>
      <c r="S2" s="158"/>
      <c r="T2" s="158"/>
      <c r="U2" s="158"/>
      <c r="V2" s="159"/>
      <c r="Y2" s="406">
        <v>2010</v>
      </c>
      <c r="Z2" s="406">
        <v>2011</v>
      </c>
      <c r="AA2" s="406">
        <v>2012</v>
      </c>
    </row>
    <row r="3" spans="1:27" ht="15" hidden="1" x14ac:dyDescent="0.25">
      <c r="A3" s="270" t="s">
        <v>130</v>
      </c>
      <c r="B3" s="216">
        <v>41379</v>
      </c>
      <c r="C3" s="395">
        <v>1</v>
      </c>
      <c r="D3" s="395" t="s">
        <v>444</v>
      </c>
      <c r="E3" s="395">
        <v>1</v>
      </c>
      <c r="F3" s="276">
        <v>5</v>
      </c>
      <c r="G3" s="276">
        <v>6</v>
      </c>
      <c r="H3" s="276">
        <v>5</v>
      </c>
      <c r="I3" s="276">
        <v>6</v>
      </c>
      <c r="J3" s="276">
        <v>5</v>
      </c>
      <c r="K3" s="276">
        <v>4</v>
      </c>
      <c r="L3" s="276">
        <v>4</v>
      </c>
      <c r="M3" s="276">
        <v>7</v>
      </c>
      <c r="N3" s="276">
        <v>6</v>
      </c>
      <c r="O3" s="395">
        <v>48</v>
      </c>
      <c r="P3" s="162">
        <v>48</v>
      </c>
      <c r="Q3" s="262"/>
      <c r="R3" s="70"/>
      <c r="S3" s="70"/>
      <c r="T3" s="70"/>
      <c r="U3" s="70"/>
      <c r="V3" s="71"/>
      <c r="X3" s="407" t="s">
        <v>131</v>
      </c>
      <c r="Y3" s="408"/>
      <c r="AA3" s="11">
        <v>52</v>
      </c>
    </row>
    <row r="4" spans="1:27" ht="15" hidden="1" x14ac:dyDescent="0.25">
      <c r="A4" s="270" t="s">
        <v>35</v>
      </c>
      <c r="B4" s="216">
        <v>41379</v>
      </c>
      <c r="C4" s="395">
        <v>1</v>
      </c>
      <c r="D4" s="395" t="s">
        <v>401</v>
      </c>
      <c r="E4" s="395">
        <v>1</v>
      </c>
      <c r="F4" s="276">
        <v>7</v>
      </c>
      <c r="G4" s="276">
        <v>4</v>
      </c>
      <c r="H4" s="276">
        <v>5</v>
      </c>
      <c r="I4" s="276">
        <v>5</v>
      </c>
      <c r="J4" s="276">
        <v>7</v>
      </c>
      <c r="K4" s="276">
        <v>4</v>
      </c>
      <c r="L4" s="276">
        <v>4</v>
      </c>
      <c r="M4" s="276">
        <v>5</v>
      </c>
      <c r="N4" s="276">
        <v>6</v>
      </c>
      <c r="O4" s="395">
        <v>47</v>
      </c>
      <c r="P4" s="162">
        <v>47</v>
      </c>
      <c r="Q4" s="262"/>
      <c r="R4" s="70"/>
      <c r="S4" s="70"/>
      <c r="T4" s="70"/>
      <c r="U4" s="70"/>
      <c r="V4" s="71"/>
      <c r="X4" s="409" t="s">
        <v>26</v>
      </c>
      <c r="Y4" s="410">
        <v>44.67</v>
      </c>
      <c r="AA4" s="34">
        <v>45.78</v>
      </c>
    </row>
    <row r="5" spans="1:27" ht="15" hidden="1" x14ac:dyDescent="0.25">
      <c r="A5" s="270" t="s">
        <v>40</v>
      </c>
      <c r="B5" s="216">
        <v>41379</v>
      </c>
      <c r="C5" s="395">
        <v>1</v>
      </c>
      <c r="D5" s="395" t="s">
        <v>398</v>
      </c>
      <c r="E5" s="395">
        <v>1</v>
      </c>
      <c r="F5" s="276">
        <v>6</v>
      </c>
      <c r="G5" s="276">
        <v>6</v>
      </c>
      <c r="H5" s="276">
        <v>4</v>
      </c>
      <c r="I5" s="276">
        <v>6</v>
      </c>
      <c r="J5" s="276">
        <v>7</v>
      </c>
      <c r="K5" s="276">
        <v>3</v>
      </c>
      <c r="L5" s="276">
        <v>3</v>
      </c>
      <c r="M5" s="276">
        <v>5</v>
      </c>
      <c r="N5" s="276">
        <v>6</v>
      </c>
      <c r="O5" s="395">
        <v>46</v>
      </c>
      <c r="P5" s="162">
        <v>46</v>
      </c>
      <c r="Q5" s="262"/>
      <c r="R5" s="70"/>
      <c r="S5" s="70"/>
      <c r="T5" s="70"/>
      <c r="U5" s="70"/>
      <c r="V5" s="71"/>
      <c r="X5" s="61" t="s">
        <v>130</v>
      </c>
      <c r="Y5" s="410"/>
      <c r="AA5" s="11">
        <v>48</v>
      </c>
    </row>
    <row r="6" spans="1:27" ht="15" hidden="1" x14ac:dyDescent="0.25">
      <c r="A6" s="270" t="s">
        <v>32</v>
      </c>
      <c r="B6" s="216">
        <v>41379</v>
      </c>
      <c r="C6" s="395">
        <v>1</v>
      </c>
      <c r="D6" s="395" t="s">
        <v>396</v>
      </c>
      <c r="E6" s="395">
        <v>2</v>
      </c>
      <c r="F6" s="276">
        <v>5</v>
      </c>
      <c r="G6" s="276">
        <v>5</v>
      </c>
      <c r="H6" s="276">
        <v>4</v>
      </c>
      <c r="I6" s="276">
        <v>4</v>
      </c>
      <c r="J6" s="276">
        <v>5</v>
      </c>
      <c r="K6" s="276">
        <v>5</v>
      </c>
      <c r="L6" s="276">
        <v>3</v>
      </c>
      <c r="M6" s="276">
        <v>4</v>
      </c>
      <c r="N6" s="276">
        <v>5</v>
      </c>
      <c r="O6" s="395">
        <v>40</v>
      </c>
      <c r="P6" s="162">
        <v>40</v>
      </c>
      <c r="Q6" s="262"/>
      <c r="R6" s="70"/>
      <c r="S6" s="70"/>
      <c r="T6" s="70"/>
      <c r="U6" s="70"/>
      <c r="V6" s="71"/>
      <c r="X6" s="409" t="s">
        <v>28</v>
      </c>
      <c r="Y6" s="410">
        <v>49.54</v>
      </c>
      <c r="AA6" s="11">
        <v>53.142857142857146</v>
      </c>
    </row>
    <row r="7" spans="1:27" ht="15" hidden="1" x14ac:dyDescent="0.25">
      <c r="A7" s="270" t="s">
        <v>131</v>
      </c>
      <c r="B7" s="216">
        <v>41379</v>
      </c>
      <c r="C7" s="395">
        <v>1</v>
      </c>
      <c r="D7" s="395" t="s">
        <v>445</v>
      </c>
      <c r="E7" s="395">
        <v>2</v>
      </c>
      <c r="F7" s="276">
        <v>7</v>
      </c>
      <c r="G7" s="276">
        <v>5</v>
      </c>
      <c r="H7" s="276">
        <v>5</v>
      </c>
      <c r="I7" s="276">
        <v>6</v>
      </c>
      <c r="J7" s="276">
        <v>9</v>
      </c>
      <c r="K7" s="276">
        <v>5</v>
      </c>
      <c r="L7" s="276">
        <v>4</v>
      </c>
      <c r="M7" s="276">
        <v>5</v>
      </c>
      <c r="N7" s="276">
        <v>6</v>
      </c>
      <c r="O7" s="395">
        <v>52</v>
      </c>
      <c r="P7" s="162">
        <v>51</v>
      </c>
      <c r="Q7" s="262"/>
      <c r="R7" s="70"/>
      <c r="S7" s="70"/>
      <c r="T7" s="70"/>
      <c r="U7" s="70"/>
      <c r="V7" s="71"/>
      <c r="X7" s="411" t="s">
        <v>29</v>
      </c>
      <c r="Y7" s="410">
        <v>44.91</v>
      </c>
      <c r="AA7" s="11">
        <v>44.2</v>
      </c>
    </row>
    <row r="8" spans="1:27" ht="15" hidden="1" x14ac:dyDescent="0.25">
      <c r="A8" s="270" t="s">
        <v>28</v>
      </c>
      <c r="B8" s="216">
        <v>41379</v>
      </c>
      <c r="C8" s="395">
        <v>1</v>
      </c>
      <c r="D8" s="395" t="s">
        <v>394</v>
      </c>
      <c r="E8" s="395">
        <v>2</v>
      </c>
      <c r="F8" s="276">
        <v>7</v>
      </c>
      <c r="G8" s="276">
        <v>10</v>
      </c>
      <c r="H8" s="276">
        <v>5</v>
      </c>
      <c r="I8" s="276">
        <v>9</v>
      </c>
      <c r="J8" s="276">
        <v>4</v>
      </c>
      <c r="K8" s="276">
        <v>7</v>
      </c>
      <c r="L8" s="276">
        <v>4</v>
      </c>
      <c r="M8" s="276">
        <v>6</v>
      </c>
      <c r="N8" s="276">
        <v>8</v>
      </c>
      <c r="O8" s="395">
        <v>60</v>
      </c>
      <c r="P8" s="162">
        <v>57</v>
      </c>
      <c r="Q8" s="262"/>
      <c r="R8" s="70"/>
      <c r="S8" s="70"/>
      <c r="T8" s="70"/>
      <c r="U8" s="70"/>
      <c r="V8" s="71"/>
      <c r="X8" s="411" t="s">
        <v>30</v>
      </c>
      <c r="Y8" s="410">
        <v>44.44</v>
      </c>
      <c r="AA8" s="11">
        <v>43.714285714285715</v>
      </c>
    </row>
    <row r="9" spans="1:27" ht="15" hidden="1" x14ac:dyDescent="0.25">
      <c r="A9" s="271" t="s">
        <v>34</v>
      </c>
      <c r="B9" s="216">
        <v>41379</v>
      </c>
      <c r="C9" s="395">
        <v>1</v>
      </c>
      <c r="D9" s="395" t="s">
        <v>406</v>
      </c>
      <c r="E9" s="395">
        <v>2</v>
      </c>
      <c r="F9" s="276">
        <v>7</v>
      </c>
      <c r="G9" s="276">
        <v>6</v>
      </c>
      <c r="H9" s="276">
        <v>3</v>
      </c>
      <c r="I9" s="276">
        <v>6</v>
      </c>
      <c r="J9" s="276">
        <v>6</v>
      </c>
      <c r="K9" s="276">
        <v>7</v>
      </c>
      <c r="L9" s="276">
        <v>7</v>
      </c>
      <c r="M9" s="276">
        <v>8</v>
      </c>
      <c r="N9" s="276">
        <v>7</v>
      </c>
      <c r="O9" s="395">
        <v>57</v>
      </c>
      <c r="P9" s="162">
        <v>56</v>
      </c>
      <c r="Q9" s="262"/>
      <c r="R9" s="70"/>
      <c r="S9" s="70"/>
      <c r="T9" s="70"/>
      <c r="U9" s="70"/>
      <c r="V9" s="71"/>
      <c r="X9" s="411" t="s">
        <v>31</v>
      </c>
      <c r="Y9" s="410">
        <v>53.67</v>
      </c>
      <c r="AA9" s="34">
        <v>53.67</v>
      </c>
    </row>
    <row r="10" spans="1:27" ht="15" customHeight="1" x14ac:dyDescent="0.25">
      <c r="A10" s="271" t="s">
        <v>29</v>
      </c>
      <c r="B10" s="216">
        <v>41379</v>
      </c>
      <c r="C10" s="395">
        <v>1</v>
      </c>
      <c r="D10" s="395" t="s">
        <v>404</v>
      </c>
      <c r="E10" s="395">
        <v>3</v>
      </c>
      <c r="F10" s="276">
        <v>5</v>
      </c>
      <c r="G10" s="276">
        <v>4</v>
      </c>
      <c r="H10" s="276">
        <v>3</v>
      </c>
      <c r="I10" s="276">
        <v>4</v>
      </c>
      <c r="J10" s="276">
        <v>6</v>
      </c>
      <c r="K10" s="276">
        <v>6</v>
      </c>
      <c r="L10" s="276">
        <v>5</v>
      </c>
      <c r="M10" s="276">
        <v>5</v>
      </c>
      <c r="N10" s="276">
        <v>5</v>
      </c>
      <c r="O10" s="395">
        <v>43</v>
      </c>
      <c r="P10" s="162">
        <v>43</v>
      </c>
      <c r="Q10" s="262"/>
      <c r="R10" s="70"/>
      <c r="S10" s="70"/>
      <c r="T10" s="70"/>
      <c r="U10" s="70"/>
      <c r="V10" s="71"/>
      <c r="X10" s="411" t="s">
        <v>32</v>
      </c>
      <c r="Y10" s="410">
        <v>42.31</v>
      </c>
      <c r="AA10" s="11">
        <v>44.111111111111114</v>
      </c>
    </row>
    <row r="11" spans="1:27" ht="15" hidden="1" x14ac:dyDescent="0.25">
      <c r="A11" s="270" t="s">
        <v>43</v>
      </c>
      <c r="B11" s="216">
        <v>41379</v>
      </c>
      <c r="C11" s="395">
        <v>1</v>
      </c>
      <c r="D11" s="395" t="s">
        <v>403</v>
      </c>
      <c r="E11" s="395">
        <v>3</v>
      </c>
      <c r="F11" s="276">
        <v>5</v>
      </c>
      <c r="G11" s="276">
        <v>6</v>
      </c>
      <c r="H11" s="276">
        <v>5</v>
      </c>
      <c r="I11" s="276">
        <v>7</v>
      </c>
      <c r="J11" s="276">
        <v>4</v>
      </c>
      <c r="K11" s="276">
        <v>4</v>
      </c>
      <c r="L11" s="276">
        <v>4</v>
      </c>
      <c r="M11" s="276">
        <v>5</v>
      </c>
      <c r="N11" s="276">
        <v>5</v>
      </c>
      <c r="O11" s="395">
        <v>45</v>
      </c>
      <c r="P11" s="162">
        <v>45</v>
      </c>
      <c r="Q11" s="262"/>
      <c r="R11" s="70"/>
      <c r="S11" s="70"/>
      <c r="T11" s="70"/>
      <c r="U11" s="70"/>
      <c r="V11" s="71"/>
      <c r="X11" s="411" t="s">
        <v>48</v>
      </c>
      <c r="Y11" s="410">
        <v>44.75</v>
      </c>
      <c r="AA11" s="11">
        <v>46.333333333333336</v>
      </c>
    </row>
    <row r="12" spans="1:27" ht="14.25" hidden="1" customHeight="1" x14ac:dyDescent="0.25">
      <c r="A12" s="270" t="s">
        <v>39</v>
      </c>
      <c r="B12" s="216">
        <v>41379</v>
      </c>
      <c r="C12" s="395">
        <v>1</v>
      </c>
      <c r="D12" s="395" t="s">
        <v>399</v>
      </c>
      <c r="E12" s="395">
        <v>3</v>
      </c>
      <c r="F12" s="276">
        <v>5</v>
      </c>
      <c r="G12" s="276">
        <v>5</v>
      </c>
      <c r="H12" s="276">
        <v>3</v>
      </c>
      <c r="I12" s="276">
        <v>5</v>
      </c>
      <c r="J12" s="276">
        <v>5</v>
      </c>
      <c r="K12" s="276">
        <v>7</v>
      </c>
      <c r="L12" s="276">
        <v>4</v>
      </c>
      <c r="M12" s="276">
        <v>5</v>
      </c>
      <c r="N12" s="276">
        <v>6</v>
      </c>
      <c r="O12" s="395">
        <v>45</v>
      </c>
      <c r="P12" s="162">
        <v>45</v>
      </c>
      <c r="Q12" s="262"/>
      <c r="R12" s="70"/>
      <c r="S12" s="70"/>
      <c r="T12" s="70"/>
      <c r="U12" s="70"/>
      <c r="V12" s="71"/>
      <c r="X12" s="411" t="s">
        <v>46</v>
      </c>
      <c r="Y12" s="412">
        <v>40.17</v>
      </c>
    </row>
    <row r="13" spans="1:27" ht="15" hidden="1" x14ac:dyDescent="0.25">
      <c r="A13" s="271" t="s">
        <v>41</v>
      </c>
      <c r="B13" s="216">
        <v>41379</v>
      </c>
      <c r="C13" s="395">
        <v>1</v>
      </c>
      <c r="D13" s="395" t="s">
        <v>405</v>
      </c>
      <c r="E13" s="395">
        <v>3</v>
      </c>
      <c r="F13" s="276">
        <v>5</v>
      </c>
      <c r="G13" s="276">
        <v>6</v>
      </c>
      <c r="H13" s="276">
        <v>3</v>
      </c>
      <c r="I13" s="276">
        <v>7</v>
      </c>
      <c r="J13" s="276">
        <v>5</v>
      </c>
      <c r="K13" s="276">
        <v>5</v>
      </c>
      <c r="L13" s="276">
        <v>4</v>
      </c>
      <c r="M13" s="276">
        <v>5</v>
      </c>
      <c r="N13" s="276">
        <v>5</v>
      </c>
      <c r="O13" s="395">
        <v>45</v>
      </c>
      <c r="P13" s="162">
        <v>45</v>
      </c>
      <c r="Q13" s="262"/>
      <c r="R13" s="70"/>
      <c r="S13" s="70"/>
      <c r="T13" s="70"/>
      <c r="U13" s="70"/>
      <c r="V13" s="71"/>
      <c r="X13" s="411" t="s">
        <v>57</v>
      </c>
      <c r="Y13" s="410">
        <v>42.5</v>
      </c>
      <c r="AA13" s="34">
        <v>42.5</v>
      </c>
    </row>
    <row r="14" spans="1:27" ht="15" hidden="1" x14ac:dyDescent="0.25">
      <c r="A14" s="270" t="s">
        <v>47</v>
      </c>
      <c r="B14" s="216">
        <v>41379</v>
      </c>
      <c r="C14" s="395">
        <v>1</v>
      </c>
      <c r="D14" s="395" t="s">
        <v>430</v>
      </c>
      <c r="E14" s="395">
        <v>3</v>
      </c>
      <c r="F14" s="276">
        <v>4</v>
      </c>
      <c r="G14" s="276">
        <v>5</v>
      </c>
      <c r="H14" s="276">
        <v>3</v>
      </c>
      <c r="I14" s="276">
        <v>4</v>
      </c>
      <c r="J14" s="276">
        <v>4</v>
      </c>
      <c r="K14" s="276">
        <v>4</v>
      </c>
      <c r="L14" s="276">
        <v>5</v>
      </c>
      <c r="M14" s="276">
        <v>5</v>
      </c>
      <c r="N14" s="276">
        <v>7</v>
      </c>
      <c r="O14" s="395">
        <v>41</v>
      </c>
      <c r="P14" s="162">
        <v>41</v>
      </c>
      <c r="Q14" s="262"/>
      <c r="R14" s="70"/>
      <c r="S14" s="70"/>
      <c r="T14" s="70"/>
      <c r="U14" s="70"/>
      <c r="V14" s="71"/>
      <c r="X14" s="61" t="s">
        <v>129</v>
      </c>
      <c r="Y14" s="410"/>
      <c r="AA14" s="11">
        <v>48</v>
      </c>
    </row>
    <row r="15" spans="1:27" ht="15" hidden="1" x14ac:dyDescent="0.25">
      <c r="A15" s="270" t="s">
        <v>30</v>
      </c>
      <c r="B15" s="216">
        <v>41386</v>
      </c>
      <c r="C15" s="395">
        <v>2</v>
      </c>
      <c r="D15" s="395" t="s">
        <v>379</v>
      </c>
      <c r="E15" s="395">
        <v>1</v>
      </c>
      <c r="F15" s="276">
        <v>6</v>
      </c>
      <c r="G15" s="276">
        <v>5</v>
      </c>
      <c r="H15" s="276">
        <v>5</v>
      </c>
      <c r="I15" s="276">
        <v>7</v>
      </c>
      <c r="J15" s="276">
        <v>4</v>
      </c>
      <c r="K15" s="276">
        <v>7</v>
      </c>
      <c r="L15" s="276">
        <v>5</v>
      </c>
      <c r="M15" s="276">
        <v>4</v>
      </c>
      <c r="N15" s="276">
        <v>7</v>
      </c>
      <c r="O15" s="395">
        <v>50</v>
      </c>
      <c r="P15" s="162">
        <v>50</v>
      </c>
      <c r="Q15" s="262"/>
      <c r="R15" s="70"/>
      <c r="S15" s="70"/>
      <c r="T15" s="70"/>
      <c r="U15" s="70"/>
      <c r="V15" s="71"/>
      <c r="X15" s="413" t="s">
        <v>34</v>
      </c>
      <c r="Y15" s="410">
        <v>57.33</v>
      </c>
      <c r="AA15" s="11">
        <v>56.333333333333336</v>
      </c>
    </row>
    <row r="16" spans="1:27" ht="15" hidden="1" x14ac:dyDescent="0.25">
      <c r="A16" s="271" t="s">
        <v>32</v>
      </c>
      <c r="B16" s="216">
        <v>41386</v>
      </c>
      <c r="C16" s="395">
        <v>2</v>
      </c>
      <c r="D16" s="395" t="s">
        <v>380</v>
      </c>
      <c r="E16" s="395">
        <v>1</v>
      </c>
      <c r="F16" s="276">
        <v>4</v>
      </c>
      <c r="G16" s="276">
        <v>5</v>
      </c>
      <c r="H16" s="276">
        <v>3</v>
      </c>
      <c r="I16" s="276">
        <v>5</v>
      </c>
      <c r="J16" s="276">
        <v>5</v>
      </c>
      <c r="K16" s="276">
        <v>5</v>
      </c>
      <c r="L16" s="276">
        <v>4</v>
      </c>
      <c r="M16" s="276">
        <v>5</v>
      </c>
      <c r="N16" s="276">
        <v>6</v>
      </c>
      <c r="O16" s="395">
        <v>42</v>
      </c>
      <c r="P16" s="162">
        <v>42</v>
      </c>
      <c r="Q16" s="262"/>
      <c r="R16" s="70"/>
      <c r="S16" s="70"/>
      <c r="T16" s="70"/>
      <c r="U16" s="70"/>
      <c r="V16" s="71"/>
      <c r="X16" s="413" t="s">
        <v>49</v>
      </c>
      <c r="Y16" s="414"/>
    </row>
    <row r="17" spans="1:27" ht="15" hidden="1" x14ac:dyDescent="0.25">
      <c r="A17" s="271" t="s">
        <v>43</v>
      </c>
      <c r="B17" s="216">
        <v>41386</v>
      </c>
      <c r="C17" s="395">
        <v>2</v>
      </c>
      <c r="D17" s="395" t="s">
        <v>382</v>
      </c>
      <c r="E17" s="395">
        <v>1</v>
      </c>
      <c r="F17" s="276">
        <v>7</v>
      </c>
      <c r="G17" s="276">
        <v>5</v>
      </c>
      <c r="H17" s="276">
        <v>6</v>
      </c>
      <c r="I17" s="276">
        <v>4</v>
      </c>
      <c r="J17" s="276">
        <v>7</v>
      </c>
      <c r="K17" s="276">
        <v>5</v>
      </c>
      <c r="L17" s="276">
        <v>3</v>
      </c>
      <c r="M17" s="276">
        <v>5</v>
      </c>
      <c r="N17" s="276">
        <v>7</v>
      </c>
      <c r="O17" s="395">
        <v>49</v>
      </c>
      <c r="P17" s="162">
        <v>49</v>
      </c>
      <c r="Q17" s="262"/>
      <c r="R17" s="70"/>
      <c r="S17" s="70"/>
      <c r="T17" s="70"/>
      <c r="U17" s="70"/>
      <c r="V17" s="71"/>
      <c r="X17" s="413" t="s">
        <v>35</v>
      </c>
      <c r="Y17" s="410">
        <v>45.25</v>
      </c>
      <c r="AA17" s="11">
        <v>45</v>
      </c>
    </row>
    <row r="18" spans="1:27" ht="15" hidden="1" x14ac:dyDescent="0.25">
      <c r="A18" s="271" t="s">
        <v>34</v>
      </c>
      <c r="B18" s="216">
        <v>41386</v>
      </c>
      <c r="C18" s="395">
        <v>2</v>
      </c>
      <c r="D18" s="395" t="s">
        <v>387</v>
      </c>
      <c r="E18" s="395">
        <v>1</v>
      </c>
      <c r="F18" s="276">
        <v>5</v>
      </c>
      <c r="G18" s="276">
        <v>5</v>
      </c>
      <c r="H18" s="276">
        <v>4</v>
      </c>
      <c r="I18" s="276">
        <v>8</v>
      </c>
      <c r="J18" s="276">
        <v>7</v>
      </c>
      <c r="K18" s="276">
        <v>5</v>
      </c>
      <c r="L18" s="276">
        <v>4</v>
      </c>
      <c r="M18" s="276">
        <v>6</v>
      </c>
      <c r="N18" s="276">
        <v>7</v>
      </c>
      <c r="O18" s="395">
        <v>51</v>
      </c>
      <c r="P18" s="162">
        <v>51</v>
      </c>
      <c r="Q18" s="262"/>
      <c r="R18" s="70"/>
      <c r="S18" s="70"/>
      <c r="T18" s="70"/>
      <c r="U18" s="70"/>
      <c r="V18" s="71"/>
      <c r="X18" s="115" t="s">
        <v>37</v>
      </c>
      <c r="Y18" s="410">
        <v>41.73</v>
      </c>
      <c r="AA18" s="11">
        <v>42.1</v>
      </c>
    </row>
    <row r="19" spans="1:27" ht="15" hidden="1" x14ac:dyDescent="0.25">
      <c r="A19" s="271" t="s">
        <v>131</v>
      </c>
      <c r="B19" s="216">
        <v>41386</v>
      </c>
      <c r="C19" s="395">
        <v>2</v>
      </c>
      <c r="D19" s="395" t="s">
        <v>446</v>
      </c>
      <c r="E19" s="395">
        <v>2</v>
      </c>
      <c r="F19" s="276">
        <v>5</v>
      </c>
      <c r="G19" s="276">
        <v>6</v>
      </c>
      <c r="H19" s="276">
        <v>3</v>
      </c>
      <c r="I19" s="276">
        <v>5</v>
      </c>
      <c r="J19" s="276">
        <v>7</v>
      </c>
      <c r="K19" s="276">
        <v>6</v>
      </c>
      <c r="L19" s="276">
        <v>3</v>
      </c>
      <c r="M19" s="276">
        <v>7</v>
      </c>
      <c r="N19" s="276">
        <v>6</v>
      </c>
      <c r="O19" s="395">
        <v>48</v>
      </c>
      <c r="P19" s="162">
        <v>48</v>
      </c>
      <c r="Q19" s="262"/>
      <c r="R19" s="70"/>
      <c r="S19" s="70"/>
      <c r="T19" s="70"/>
      <c r="U19" s="70"/>
      <c r="V19" s="71"/>
      <c r="X19" s="115" t="s">
        <v>38</v>
      </c>
      <c r="Y19" s="410">
        <v>50.17</v>
      </c>
      <c r="AA19" s="11">
        <v>49.25</v>
      </c>
    </row>
    <row r="20" spans="1:27" ht="15" hidden="1" x14ac:dyDescent="0.25">
      <c r="A20" s="271" t="s">
        <v>130</v>
      </c>
      <c r="B20" s="216">
        <v>41386</v>
      </c>
      <c r="C20" s="395">
        <v>2</v>
      </c>
      <c r="D20" s="395" t="s">
        <v>447</v>
      </c>
      <c r="E20" s="395">
        <v>2</v>
      </c>
      <c r="F20" s="276">
        <v>5</v>
      </c>
      <c r="G20" s="276">
        <v>4</v>
      </c>
      <c r="H20" s="276">
        <v>6</v>
      </c>
      <c r="I20" s="276">
        <v>5</v>
      </c>
      <c r="J20" s="276">
        <v>6</v>
      </c>
      <c r="K20" s="276">
        <v>4</v>
      </c>
      <c r="L20" s="276">
        <v>4</v>
      </c>
      <c r="M20" s="276">
        <v>6</v>
      </c>
      <c r="N20" s="276">
        <v>5</v>
      </c>
      <c r="O20" s="395">
        <v>45</v>
      </c>
      <c r="P20" s="162">
        <v>45</v>
      </c>
      <c r="Q20" s="262"/>
      <c r="R20" s="70"/>
      <c r="S20" s="70"/>
      <c r="T20" s="70"/>
      <c r="U20" s="70"/>
      <c r="V20" s="71"/>
      <c r="X20" s="411" t="s">
        <v>39</v>
      </c>
      <c r="Y20" s="410">
        <v>41.78</v>
      </c>
      <c r="AA20" s="11">
        <v>43.9</v>
      </c>
    </row>
    <row r="21" spans="1:27" ht="15" hidden="1" x14ac:dyDescent="0.25">
      <c r="A21" s="270" t="s">
        <v>37</v>
      </c>
      <c r="B21" s="216">
        <v>41386</v>
      </c>
      <c r="C21" s="395">
        <v>2</v>
      </c>
      <c r="D21" s="395" t="s">
        <v>428</v>
      </c>
      <c r="E21" s="395">
        <v>2</v>
      </c>
      <c r="F21" s="276">
        <v>6</v>
      </c>
      <c r="G21" s="276">
        <v>4</v>
      </c>
      <c r="H21" s="276">
        <v>3</v>
      </c>
      <c r="I21" s="276">
        <v>5</v>
      </c>
      <c r="J21" s="276">
        <v>3</v>
      </c>
      <c r="K21" s="276">
        <v>5</v>
      </c>
      <c r="L21" s="276">
        <v>5</v>
      </c>
      <c r="M21" s="276">
        <v>5</v>
      </c>
      <c r="N21" s="276">
        <v>7</v>
      </c>
      <c r="O21" s="395">
        <v>43</v>
      </c>
      <c r="P21" s="162">
        <v>43</v>
      </c>
      <c r="Q21" s="262"/>
      <c r="R21" s="70"/>
      <c r="S21" s="70"/>
      <c r="T21" s="70"/>
      <c r="U21" s="70"/>
      <c r="V21" s="71"/>
      <c r="X21" s="411" t="s">
        <v>47</v>
      </c>
      <c r="Y21" s="410">
        <v>42.56</v>
      </c>
      <c r="AA21" s="11">
        <v>43</v>
      </c>
    </row>
    <row r="22" spans="1:27" ht="15" hidden="1" x14ac:dyDescent="0.25">
      <c r="A22" s="270" t="s">
        <v>40</v>
      </c>
      <c r="B22" s="216">
        <v>41386</v>
      </c>
      <c r="C22" s="395">
        <v>2</v>
      </c>
      <c r="D22" s="395" t="s">
        <v>388</v>
      </c>
      <c r="E22" s="395">
        <v>2</v>
      </c>
      <c r="F22" s="276">
        <v>4</v>
      </c>
      <c r="G22" s="276">
        <v>4</v>
      </c>
      <c r="H22" s="276">
        <v>4</v>
      </c>
      <c r="I22" s="276">
        <v>5</v>
      </c>
      <c r="J22" s="276">
        <v>2</v>
      </c>
      <c r="K22" s="276">
        <v>4</v>
      </c>
      <c r="L22" s="276">
        <v>3</v>
      </c>
      <c r="M22" s="276">
        <v>4</v>
      </c>
      <c r="N22" s="276">
        <v>5</v>
      </c>
      <c r="O22" s="395">
        <v>35</v>
      </c>
      <c r="P22" s="162">
        <v>35</v>
      </c>
      <c r="Q22" s="262"/>
      <c r="R22" s="70"/>
      <c r="S22" s="70"/>
      <c r="T22" s="70"/>
      <c r="U22" s="70"/>
      <c r="V22" s="71"/>
      <c r="X22" s="411" t="s">
        <v>40</v>
      </c>
      <c r="Y22" s="410">
        <v>39.729999999999997</v>
      </c>
      <c r="AA22" s="11">
        <v>39.5</v>
      </c>
    </row>
    <row r="23" spans="1:27" ht="15" hidden="1" x14ac:dyDescent="0.25">
      <c r="A23" s="271" t="s">
        <v>35</v>
      </c>
      <c r="B23" s="216">
        <v>41386</v>
      </c>
      <c r="C23" s="395">
        <v>2</v>
      </c>
      <c r="D23" s="395" t="s">
        <v>385</v>
      </c>
      <c r="E23" s="395">
        <v>3</v>
      </c>
      <c r="F23" s="276">
        <v>5</v>
      </c>
      <c r="G23" s="276">
        <v>5</v>
      </c>
      <c r="H23" s="276">
        <v>5</v>
      </c>
      <c r="I23" s="276">
        <v>7</v>
      </c>
      <c r="J23" s="276">
        <v>4</v>
      </c>
      <c r="K23" s="276">
        <v>5</v>
      </c>
      <c r="L23" s="276">
        <v>5</v>
      </c>
      <c r="M23" s="276">
        <v>6</v>
      </c>
      <c r="N23" s="276">
        <v>6</v>
      </c>
      <c r="O23" s="395">
        <v>48</v>
      </c>
      <c r="P23" s="162">
        <v>48</v>
      </c>
      <c r="Q23" s="262"/>
      <c r="R23" s="70"/>
      <c r="S23" s="70"/>
      <c r="T23" s="70"/>
      <c r="U23" s="70"/>
      <c r="V23" s="71"/>
      <c r="X23" s="411" t="s">
        <v>41</v>
      </c>
      <c r="Y23" s="410">
        <v>50.6</v>
      </c>
      <c r="AA23" s="11">
        <v>48.5</v>
      </c>
    </row>
    <row r="24" spans="1:27" ht="15.75" hidden="1" thickBot="1" x14ac:dyDescent="0.3">
      <c r="A24" s="270" t="s">
        <v>41</v>
      </c>
      <c r="B24" s="216">
        <v>41386</v>
      </c>
      <c r="C24" s="395">
        <v>2</v>
      </c>
      <c r="D24" s="395" t="s">
        <v>429</v>
      </c>
      <c r="E24" s="395">
        <v>3</v>
      </c>
      <c r="F24" s="276">
        <v>5</v>
      </c>
      <c r="G24" s="276">
        <v>4</v>
      </c>
      <c r="H24" s="276">
        <v>6</v>
      </c>
      <c r="I24" s="276">
        <v>10</v>
      </c>
      <c r="J24" s="276">
        <v>5</v>
      </c>
      <c r="K24" s="276">
        <v>6</v>
      </c>
      <c r="L24" s="276">
        <v>5</v>
      </c>
      <c r="M24" s="276">
        <v>6</v>
      </c>
      <c r="N24" s="276">
        <v>6</v>
      </c>
      <c r="O24" s="395">
        <v>53</v>
      </c>
      <c r="P24" s="162">
        <v>51</v>
      </c>
      <c r="Q24" s="262"/>
      <c r="R24" s="70"/>
      <c r="S24" s="70"/>
      <c r="T24" s="70"/>
      <c r="U24" s="70"/>
      <c r="V24" s="71"/>
      <c r="X24" s="415" t="s">
        <v>43</v>
      </c>
      <c r="Y24" s="416">
        <v>41.2</v>
      </c>
      <c r="AA24" s="11">
        <v>42</v>
      </c>
    </row>
    <row r="25" spans="1:27" ht="15" hidden="1" x14ac:dyDescent="0.25">
      <c r="A25" s="270" t="s">
        <v>39</v>
      </c>
      <c r="B25" s="216">
        <v>41386</v>
      </c>
      <c r="C25" s="395">
        <v>2</v>
      </c>
      <c r="D25" s="395" t="s">
        <v>381</v>
      </c>
      <c r="E25" s="395">
        <v>3</v>
      </c>
      <c r="F25" s="276">
        <v>5</v>
      </c>
      <c r="G25" s="276">
        <v>6</v>
      </c>
      <c r="H25" s="276">
        <v>4</v>
      </c>
      <c r="I25" s="276">
        <v>5</v>
      </c>
      <c r="J25" s="276">
        <v>6</v>
      </c>
      <c r="K25" s="276">
        <v>4</v>
      </c>
      <c r="L25" s="276">
        <v>4</v>
      </c>
      <c r="M25" s="276">
        <v>4</v>
      </c>
      <c r="N25" s="276">
        <v>6</v>
      </c>
      <c r="O25" s="395">
        <v>44</v>
      </c>
      <c r="P25" s="162">
        <v>44</v>
      </c>
      <c r="Q25" s="262"/>
      <c r="R25" s="70"/>
      <c r="S25" s="70"/>
      <c r="T25" s="70"/>
      <c r="U25" s="70"/>
      <c r="V25" s="71"/>
    </row>
    <row r="26" spans="1:27" ht="15" hidden="1" x14ac:dyDescent="0.25">
      <c r="A26" s="271" t="s">
        <v>129</v>
      </c>
      <c r="B26" s="216">
        <v>41386</v>
      </c>
      <c r="C26" s="395">
        <v>2</v>
      </c>
      <c r="D26" s="395" t="s">
        <v>448</v>
      </c>
      <c r="E26" s="395">
        <v>4</v>
      </c>
      <c r="F26" s="276">
        <v>5</v>
      </c>
      <c r="G26" s="276">
        <v>4</v>
      </c>
      <c r="H26" s="276">
        <v>3</v>
      </c>
      <c r="I26" s="276">
        <v>9</v>
      </c>
      <c r="J26" s="276">
        <v>7</v>
      </c>
      <c r="K26" s="276">
        <v>5</v>
      </c>
      <c r="L26" s="276">
        <v>4</v>
      </c>
      <c r="M26" s="276">
        <v>7</v>
      </c>
      <c r="N26" s="276">
        <v>5</v>
      </c>
      <c r="O26" s="395">
        <v>49</v>
      </c>
      <c r="P26" s="162">
        <v>48</v>
      </c>
      <c r="Q26" s="262"/>
      <c r="R26" s="70"/>
      <c r="S26" s="70"/>
      <c r="T26" s="70"/>
      <c r="U26" s="70"/>
      <c r="V26" s="71"/>
    </row>
    <row r="27" spans="1:27" ht="15" hidden="1" x14ac:dyDescent="0.25">
      <c r="A27" s="271" t="s">
        <v>28</v>
      </c>
      <c r="B27" s="216">
        <v>41386</v>
      </c>
      <c r="C27" s="395">
        <v>2</v>
      </c>
      <c r="D27" s="395" t="s">
        <v>383</v>
      </c>
      <c r="E27" s="395">
        <v>4</v>
      </c>
      <c r="F27" s="276">
        <v>7</v>
      </c>
      <c r="G27" s="276">
        <v>7</v>
      </c>
      <c r="H27" s="276">
        <v>5</v>
      </c>
      <c r="I27" s="276">
        <v>10</v>
      </c>
      <c r="J27" s="276">
        <v>7</v>
      </c>
      <c r="K27" s="276">
        <v>6</v>
      </c>
      <c r="L27" s="276">
        <v>4</v>
      </c>
      <c r="M27" s="276">
        <v>7</v>
      </c>
      <c r="N27" s="276">
        <v>10</v>
      </c>
      <c r="O27" s="395">
        <v>63</v>
      </c>
      <c r="P27" s="162">
        <v>61</v>
      </c>
      <c r="Q27" s="262"/>
      <c r="R27" s="70"/>
      <c r="S27" s="70"/>
      <c r="T27" s="70"/>
      <c r="U27" s="70"/>
      <c r="V27" s="71"/>
    </row>
    <row r="28" spans="1:27" ht="15" hidden="1" x14ac:dyDescent="0.25">
      <c r="A28" s="271" t="s">
        <v>47</v>
      </c>
      <c r="B28" s="216">
        <v>41386</v>
      </c>
      <c r="C28" s="395">
        <v>2</v>
      </c>
      <c r="D28" s="395" t="s">
        <v>440</v>
      </c>
      <c r="E28" s="395">
        <v>4</v>
      </c>
      <c r="F28" s="276">
        <v>4</v>
      </c>
      <c r="G28" s="276">
        <v>5</v>
      </c>
      <c r="H28" s="276">
        <v>4</v>
      </c>
      <c r="I28" s="276">
        <v>7</v>
      </c>
      <c r="J28" s="276">
        <v>6</v>
      </c>
      <c r="K28" s="276">
        <v>5</v>
      </c>
      <c r="L28" s="276">
        <v>6</v>
      </c>
      <c r="M28" s="276">
        <v>6</v>
      </c>
      <c r="N28" s="276">
        <v>5</v>
      </c>
      <c r="O28" s="395">
        <v>48</v>
      </c>
      <c r="P28" s="162">
        <v>48</v>
      </c>
      <c r="Q28" s="262"/>
      <c r="R28" s="70"/>
      <c r="S28" s="70"/>
      <c r="T28" s="70"/>
      <c r="U28" s="70"/>
      <c r="V28" s="71"/>
    </row>
    <row r="29" spans="1:27" ht="15" hidden="1" x14ac:dyDescent="0.25">
      <c r="A29" s="271" t="s">
        <v>30</v>
      </c>
      <c r="B29" s="216">
        <v>41393</v>
      </c>
      <c r="C29" s="395">
        <v>3</v>
      </c>
      <c r="D29" s="395" t="s">
        <v>362</v>
      </c>
      <c r="E29" s="395">
        <v>1</v>
      </c>
      <c r="F29" s="276">
        <v>7</v>
      </c>
      <c r="G29" s="276">
        <v>5</v>
      </c>
      <c r="H29" s="276">
        <v>3</v>
      </c>
      <c r="I29" s="276">
        <v>5</v>
      </c>
      <c r="J29" s="276">
        <v>5</v>
      </c>
      <c r="K29" s="276">
        <v>3</v>
      </c>
      <c r="L29" s="276">
        <v>4</v>
      </c>
      <c r="M29" s="276">
        <v>5</v>
      </c>
      <c r="N29" s="276">
        <v>7</v>
      </c>
      <c r="O29" s="395">
        <v>44</v>
      </c>
      <c r="P29" s="162">
        <v>44</v>
      </c>
      <c r="Q29" s="262"/>
      <c r="R29" s="70"/>
      <c r="S29" s="70"/>
      <c r="T29" s="70"/>
      <c r="U29" s="70"/>
      <c r="V29" s="71"/>
    </row>
    <row r="30" spans="1:27" ht="15" hidden="1" x14ac:dyDescent="0.25">
      <c r="A30" s="270" t="s">
        <v>28</v>
      </c>
      <c r="B30" s="216">
        <v>41393</v>
      </c>
      <c r="C30" s="395">
        <v>3</v>
      </c>
      <c r="D30" s="395" t="s">
        <v>366</v>
      </c>
      <c r="E30" s="395">
        <v>1</v>
      </c>
      <c r="F30" s="276">
        <v>6</v>
      </c>
      <c r="G30" s="276">
        <v>6</v>
      </c>
      <c r="H30" s="276">
        <v>5</v>
      </c>
      <c r="I30" s="276">
        <v>6</v>
      </c>
      <c r="J30" s="276">
        <v>5</v>
      </c>
      <c r="K30" s="276">
        <v>6</v>
      </c>
      <c r="L30" s="276">
        <v>6</v>
      </c>
      <c r="M30" s="276">
        <v>4</v>
      </c>
      <c r="N30" s="276">
        <v>6</v>
      </c>
      <c r="O30" s="395">
        <v>50</v>
      </c>
      <c r="P30" s="162">
        <v>50</v>
      </c>
      <c r="Q30" s="262"/>
      <c r="R30" s="70"/>
      <c r="S30" s="70"/>
      <c r="T30" s="70"/>
      <c r="U30" s="70"/>
      <c r="V30" s="71"/>
    </row>
    <row r="31" spans="1:27" ht="15" hidden="1" x14ac:dyDescent="0.25">
      <c r="A31" s="270" t="s">
        <v>35</v>
      </c>
      <c r="B31" s="216">
        <v>41393</v>
      </c>
      <c r="C31" s="395">
        <v>3</v>
      </c>
      <c r="D31" s="395" t="s">
        <v>368</v>
      </c>
      <c r="E31" s="395">
        <v>1</v>
      </c>
      <c r="F31" s="276">
        <v>6</v>
      </c>
      <c r="G31" s="276">
        <v>3</v>
      </c>
      <c r="H31" s="276">
        <v>3</v>
      </c>
      <c r="I31" s="276">
        <v>10</v>
      </c>
      <c r="J31" s="276">
        <v>5</v>
      </c>
      <c r="K31" s="276">
        <v>5</v>
      </c>
      <c r="L31" s="276">
        <v>5</v>
      </c>
      <c r="M31" s="276">
        <v>4</v>
      </c>
      <c r="N31" s="276">
        <v>7</v>
      </c>
      <c r="O31" s="395">
        <v>48</v>
      </c>
      <c r="P31" s="162">
        <v>46</v>
      </c>
      <c r="Q31" s="262"/>
      <c r="R31" s="70"/>
      <c r="S31" s="70"/>
      <c r="T31" s="70"/>
      <c r="U31" s="70"/>
      <c r="V31" s="71"/>
    </row>
    <row r="32" spans="1:27" ht="15" hidden="1" x14ac:dyDescent="0.25">
      <c r="A32" s="271" t="s">
        <v>130</v>
      </c>
      <c r="B32" s="216">
        <v>41393</v>
      </c>
      <c r="C32" s="395">
        <v>3</v>
      </c>
      <c r="D32" s="395" t="s">
        <v>449</v>
      </c>
      <c r="E32" s="395">
        <v>1</v>
      </c>
      <c r="F32" s="276">
        <v>4</v>
      </c>
      <c r="G32" s="276">
        <v>5</v>
      </c>
      <c r="H32" s="276">
        <v>5</v>
      </c>
      <c r="I32" s="276">
        <v>6</v>
      </c>
      <c r="J32" s="276">
        <v>4</v>
      </c>
      <c r="K32" s="276">
        <v>6</v>
      </c>
      <c r="L32" s="276">
        <v>7</v>
      </c>
      <c r="M32" s="276">
        <v>5</v>
      </c>
      <c r="N32" s="276">
        <v>4</v>
      </c>
      <c r="O32" s="395">
        <v>46</v>
      </c>
      <c r="P32" s="162">
        <v>45</v>
      </c>
      <c r="Q32" s="262"/>
      <c r="R32" s="70"/>
      <c r="S32" s="70"/>
      <c r="T32" s="70"/>
      <c r="U32" s="70"/>
      <c r="V32" s="71"/>
    </row>
    <row r="33" spans="1:22" ht="15" hidden="1" x14ac:dyDescent="0.25">
      <c r="A33" s="270" t="s">
        <v>32</v>
      </c>
      <c r="B33" s="216">
        <v>41393</v>
      </c>
      <c r="C33" s="395">
        <v>3</v>
      </c>
      <c r="D33" s="395" t="s">
        <v>363</v>
      </c>
      <c r="E33" s="395">
        <v>2</v>
      </c>
      <c r="F33" s="276">
        <v>6</v>
      </c>
      <c r="G33" s="276">
        <v>6</v>
      </c>
      <c r="H33" s="276">
        <v>4</v>
      </c>
      <c r="I33" s="276">
        <v>5</v>
      </c>
      <c r="J33" s="276">
        <v>4</v>
      </c>
      <c r="K33" s="276">
        <v>5</v>
      </c>
      <c r="L33" s="276">
        <v>4</v>
      </c>
      <c r="M33" s="276">
        <v>5</v>
      </c>
      <c r="N33" s="276">
        <v>6</v>
      </c>
      <c r="O33" s="395">
        <v>45</v>
      </c>
      <c r="P33" s="162">
        <v>45</v>
      </c>
      <c r="Q33" s="262"/>
      <c r="R33" s="70"/>
      <c r="S33" s="70"/>
      <c r="T33" s="70"/>
      <c r="U33" s="70"/>
      <c r="V33" s="71"/>
    </row>
    <row r="34" spans="1:22" ht="15" hidden="1" x14ac:dyDescent="0.25">
      <c r="A34" s="270" t="s">
        <v>47</v>
      </c>
      <c r="B34" s="216">
        <v>41393</v>
      </c>
      <c r="C34" s="395">
        <v>3</v>
      </c>
      <c r="D34" s="395" t="s">
        <v>373</v>
      </c>
      <c r="E34" s="395">
        <v>2</v>
      </c>
      <c r="F34" s="276">
        <v>5</v>
      </c>
      <c r="G34" s="276">
        <v>4</v>
      </c>
      <c r="H34" s="276">
        <v>3</v>
      </c>
      <c r="I34" s="276">
        <v>7</v>
      </c>
      <c r="J34" s="276">
        <v>5</v>
      </c>
      <c r="K34" s="276">
        <v>5</v>
      </c>
      <c r="L34" s="276">
        <v>4</v>
      </c>
      <c r="M34" s="276">
        <v>6</v>
      </c>
      <c r="N34" s="276">
        <v>5</v>
      </c>
      <c r="O34" s="395">
        <v>44</v>
      </c>
      <c r="P34" s="162">
        <v>44</v>
      </c>
      <c r="Q34" s="262"/>
      <c r="R34" s="70"/>
      <c r="S34" s="70"/>
      <c r="T34" s="70"/>
      <c r="U34" s="70"/>
      <c r="V34" s="71"/>
    </row>
    <row r="35" spans="1:22" ht="15" hidden="1" x14ac:dyDescent="0.25">
      <c r="A35" s="271" t="s">
        <v>131</v>
      </c>
      <c r="B35" s="216">
        <v>41393</v>
      </c>
      <c r="C35" s="395">
        <v>3</v>
      </c>
      <c r="D35" s="395" t="s">
        <v>450</v>
      </c>
      <c r="E35" s="395">
        <v>2</v>
      </c>
      <c r="F35" s="276">
        <v>7</v>
      </c>
      <c r="G35" s="276">
        <v>6</v>
      </c>
      <c r="H35" s="276">
        <v>5</v>
      </c>
      <c r="I35" s="276">
        <v>4</v>
      </c>
      <c r="J35" s="276">
        <v>5</v>
      </c>
      <c r="K35" s="276">
        <v>4</v>
      </c>
      <c r="L35" s="276">
        <v>3</v>
      </c>
      <c r="M35" s="276">
        <v>6</v>
      </c>
      <c r="N35" s="276">
        <v>6</v>
      </c>
      <c r="O35" s="395">
        <v>46</v>
      </c>
      <c r="P35" s="162">
        <v>46</v>
      </c>
      <c r="Q35" s="262"/>
      <c r="R35" s="70"/>
      <c r="S35" s="70"/>
      <c r="T35" s="70"/>
      <c r="U35" s="70"/>
      <c r="V35" s="71"/>
    </row>
    <row r="36" spans="1:22" ht="15" hidden="1" x14ac:dyDescent="0.25">
      <c r="A36" s="271" t="s">
        <v>40</v>
      </c>
      <c r="B36" s="216">
        <v>41393</v>
      </c>
      <c r="C36" s="395">
        <v>3</v>
      </c>
      <c r="D36" s="395" t="s">
        <v>372</v>
      </c>
      <c r="E36" s="395">
        <v>2</v>
      </c>
      <c r="F36" s="276">
        <v>5</v>
      </c>
      <c r="G36" s="276">
        <v>8</v>
      </c>
      <c r="H36" s="276">
        <v>5</v>
      </c>
      <c r="I36" s="276">
        <v>5</v>
      </c>
      <c r="J36" s="276">
        <v>3</v>
      </c>
      <c r="K36" s="276">
        <v>3</v>
      </c>
      <c r="L36" s="276">
        <v>3</v>
      </c>
      <c r="M36" s="276">
        <v>5</v>
      </c>
      <c r="N36" s="276">
        <v>7</v>
      </c>
      <c r="O36" s="395">
        <v>44</v>
      </c>
      <c r="P36" s="162">
        <v>44</v>
      </c>
      <c r="Q36" s="262"/>
      <c r="R36" s="70"/>
      <c r="S36" s="70"/>
      <c r="T36" s="70"/>
      <c r="U36" s="70"/>
      <c r="V36" s="71"/>
    </row>
    <row r="37" spans="1:22" ht="15" hidden="1" x14ac:dyDescent="0.25">
      <c r="A37" s="271" t="s">
        <v>129</v>
      </c>
      <c r="B37" s="216">
        <v>41393</v>
      </c>
      <c r="C37" s="395">
        <v>3</v>
      </c>
      <c r="D37" s="395" t="s">
        <v>451</v>
      </c>
      <c r="E37" s="395">
        <v>3</v>
      </c>
      <c r="F37" s="276">
        <v>6</v>
      </c>
      <c r="G37" s="276">
        <v>4</v>
      </c>
      <c r="H37" s="276">
        <v>8</v>
      </c>
      <c r="I37" s="276">
        <v>6</v>
      </c>
      <c r="J37" s="276">
        <v>4</v>
      </c>
      <c r="K37" s="276">
        <v>5</v>
      </c>
      <c r="L37" s="276">
        <v>7</v>
      </c>
      <c r="M37" s="276">
        <v>10</v>
      </c>
      <c r="N37" s="276">
        <v>5</v>
      </c>
      <c r="O37" s="395">
        <v>55</v>
      </c>
      <c r="P37" s="162">
        <v>50</v>
      </c>
      <c r="Q37" s="262"/>
      <c r="R37" s="70"/>
      <c r="S37" s="70"/>
      <c r="T37" s="70"/>
      <c r="U37" s="70"/>
      <c r="V37" s="71"/>
    </row>
    <row r="38" spans="1:22" ht="15" hidden="1" x14ac:dyDescent="0.25">
      <c r="A38" s="270" t="s">
        <v>39</v>
      </c>
      <c r="B38" s="216">
        <v>41393</v>
      </c>
      <c r="C38" s="395">
        <v>3</v>
      </c>
      <c r="D38" s="395" t="s">
        <v>364</v>
      </c>
      <c r="E38" s="395">
        <v>3</v>
      </c>
      <c r="F38" s="276">
        <v>5</v>
      </c>
      <c r="G38" s="276">
        <v>5</v>
      </c>
      <c r="H38" s="276">
        <v>3</v>
      </c>
      <c r="I38" s="276">
        <v>6</v>
      </c>
      <c r="J38" s="276">
        <v>6</v>
      </c>
      <c r="K38" s="276">
        <v>6</v>
      </c>
      <c r="L38" s="276">
        <v>4</v>
      </c>
      <c r="M38" s="276">
        <v>4</v>
      </c>
      <c r="N38" s="276">
        <v>6</v>
      </c>
      <c r="O38" s="395">
        <v>45</v>
      </c>
      <c r="P38" s="162">
        <v>45</v>
      </c>
      <c r="Q38" s="262"/>
      <c r="R38" s="70"/>
      <c r="S38" s="70"/>
      <c r="T38" s="70"/>
      <c r="U38" s="70"/>
      <c r="V38" s="71"/>
    </row>
    <row r="39" spans="1:22" ht="15" hidden="1" x14ac:dyDescent="0.25">
      <c r="A39" s="270" t="s">
        <v>34</v>
      </c>
      <c r="B39" s="216">
        <v>41393</v>
      </c>
      <c r="C39" s="395">
        <v>3</v>
      </c>
      <c r="D39" s="395" t="s">
        <v>371</v>
      </c>
      <c r="E39" s="395">
        <v>3</v>
      </c>
      <c r="F39" s="276">
        <v>8</v>
      </c>
      <c r="G39" s="276">
        <v>5</v>
      </c>
      <c r="H39" s="276">
        <v>5</v>
      </c>
      <c r="I39" s="276">
        <v>7</v>
      </c>
      <c r="J39" s="276">
        <v>4</v>
      </c>
      <c r="K39" s="276">
        <v>7</v>
      </c>
      <c r="L39" s="276">
        <v>4</v>
      </c>
      <c r="M39" s="276">
        <v>7</v>
      </c>
      <c r="N39" s="276">
        <v>9</v>
      </c>
      <c r="O39" s="395">
        <v>56</v>
      </c>
      <c r="P39" s="162">
        <v>56</v>
      </c>
      <c r="Q39" s="262"/>
      <c r="R39" s="70"/>
      <c r="S39" s="70"/>
      <c r="T39" s="70"/>
      <c r="U39" s="70"/>
      <c r="V39" s="71"/>
    </row>
    <row r="40" spans="1:22" ht="15" hidden="1" x14ac:dyDescent="0.25">
      <c r="A40" s="271" t="s">
        <v>37</v>
      </c>
      <c r="B40" s="216">
        <v>41393</v>
      </c>
      <c r="C40" s="395">
        <v>3</v>
      </c>
      <c r="D40" s="395" t="s">
        <v>361</v>
      </c>
      <c r="E40" s="395">
        <v>4</v>
      </c>
      <c r="F40" s="276">
        <v>4</v>
      </c>
      <c r="G40" s="276">
        <v>4</v>
      </c>
      <c r="H40" s="276">
        <v>6</v>
      </c>
      <c r="I40" s="276">
        <v>5</v>
      </c>
      <c r="J40" s="276">
        <v>6</v>
      </c>
      <c r="K40" s="276">
        <v>4</v>
      </c>
      <c r="L40" s="276">
        <v>5</v>
      </c>
      <c r="M40" s="276">
        <v>6</v>
      </c>
      <c r="N40" s="276">
        <v>4</v>
      </c>
      <c r="O40" s="395">
        <v>44</v>
      </c>
      <c r="P40" s="162">
        <v>44</v>
      </c>
      <c r="Q40" s="262"/>
      <c r="R40" s="70"/>
      <c r="S40" s="70"/>
      <c r="T40" s="70"/>
      <c r="U40" s="70"/>
      <c r="V40" s="71"/>
    </row>
    <row r="41" spans="1:22" ht="15" hidden="1" x14ac:dyDescent="0.25">
      <c r="A41" s="270" t="s">
        <v>41</v>
      </c>
      <c r="B41" s="216">
        <v>41393</v>
      </c>
      <c r="C41" s="395">
        <v>3</v>
      </c>
      <c r="D41" s="395" t="s">
        <v>365</v>
      </c>
      <c r="E41" s="395">
        <v>4</v>
      </c>
      <c r="F41" s="276">
        <v>4</v>
      </c>
      <c r="G41" s="276">
        <v>6</v>
      </c>
      <c r="H41" s="276">
        <v>4</v>
      </c>
      <c r="I41" s="276">
        <v>8</v>
      </c>
      <c r="J41" s="276">
        <v>4</v>
      </c>
      <c r="K41" s="276">
        <v>5</v>
      </c>
      <c r="L41" s="276">
        <v>5</v>
      </c>
      <c r="M41" s="276">
        <v>5</v>
      </c>
      <c r="N41" s="276">
        <v>6</v>
      </c>
      <c r="O41" s="395">
        <v>47</v>
      </c>
      <c r="P41" s="162">
        <v>47</v>
      </c>
      <c r="Q41" s="262"/>
      <c r="R41" s="70"/>
      <c r="S41" s="70"/>
      <c r="T41" s="70"/>
      <c r="U41" s="70"/>
      <c r="V41" s="71"/>
    </row>
    <row r="42" spans="1:22" ht="15" hidden="1" x14ac:dyDescent="0.25">
      <c r="A42" s="270" t="s">
        <v>43</v>
      </c>
      <c r="B42" s="216">
        <v>41393</v>
      </c>
      <c r="C42" s="395">
        <v>3</v>
      </c>
      <c r="D42" s="395" t="s">
        <v>426</v>
      </c>
      <c r="E42" s="395">
        <v>4</v>
      </c>
      <c r="F42" s="276">
        <v>7</v>
      </c>
      <c r="G42" s="276">
        <v>5</v>
      </c>
      <c r="H42" s="276">
        <v>4</v>
      </c>
      <c r="I42" s="276">
        <v>6</v>
      </c>
      <c r="J42" s="276">
        <v>8</v>
      </c>
      <c r="K42" s="276">
        <v>5</v>
      </c>
      <c r="L42" s="276">
        <v>4</v>
      </c>
      <c r="M42" s="276">
        <v>7</v>
      </c>
      <c r="N42" s="276">
        <v>6</v>
      </c>
      <c r="O42" s="395">
        <v>52</v>
      </c>
      <c r="P42" s="162">
        <v>52</v>
      </c>
      <c r="Q42" s="262"/>
      <c r="R42" s="70"/>
      <c r="S42" s="70"/>
      <c r="T42" s="70"/>
      <c r="U42" s="70"/>
      <c r="V42" s="71"/>
    </row>
    <row r="43" spans="1:22" ht="15" hidden="1" x14ac:dyDescent="0.25">
      <c r="A43" s="271" t="s">
        <v>28</v>
      </c>
      <c r="B43" s="216">
        <v>41400</v>
      </c>
      <c r="C43" s="395">
        <v>4</v>
      </c>
      <c r="D43" s="395" t="s">
        <v>355</v>
      </c>
      <c r="E43" s="395">
        <v>1</v>
      </c>
      <c r="F43" s="276">
        <v>5</v>
      </c>
      <c r="G43" s="276">
        <v>5</v>
      </c>
      <c r="H43" s="276">
        <v>4</v>
      </c>
      <c r="I43" s="276">
        <v>9</v>
      </c>
      <c r="J43" s="276">
        <v>5</v>
      </c>
      <c r="K43" s="276">
        <v>5</v>
      </c>
      <c r="L43" s="276">
        <v>6</v>
      </c>
      <c r="M43" s="276">
        <v>4</v>
      </c>
      <c r="N43" s="276">
        <v>7</v>
      </c>
      <c r="O43" s="395">
        <v>50</v>
      </c>
      <c r="P43" s="162">
        <v>49</v>
      </c>
      <c r="Q43" s="262"/>
      <c r="R43" s="70"/>
      <c r="S43" s="70"/>
      <c r="T43" s="70"/>
      <c r="U43" s="70"/>
      <c r="V43" s="71"/>
    </row>
    <row r="44" spans="1:22" ht="15" hidden="1" x14ac:dyDescent="0.25">
      <c r="A44" s="270" t="s">
        <v>30</v>
      </c>
      <c r="B44" s="216">
        <v>41400</v>
      </c>
      <c r="C44" s="395">
        <v>4</v>
      </c>
      <c r="D44" s="395" t="s">
        <v>354</v>
      </c>
      <c r="E44" s="395">
        <v>1</v>
      </c>
      <c r="F44" s="276">
        <v>5</v>
      </c>
      <c r="G44" s="276">
        <v>3</v>
      </c>
      <c r="H44" s="276">
        <v>4</v>
      </c>
      <c r="I44" s="276">
        <v>5</v>
      </c>
      <c r="J44" s="276">
        <v>5</v>
      </c>
      <c r="K44" s="276">
        <v>5</v>
      </c>
      <c r="L44" s="276">
        <v>4</v>
      </c>
      <c r="M44" s="276">
        <v>5</v>
      </c>
      <c r="N44" s="276">
        <v>7</v>
      </c>
      <c r="O44" s="395">
        <v>43</v>
      </c>
      <c r="P44" s="162">
        <v>43</v>
      </c>
      <c r="Q44" s="262"/>
      <c r="R44" s="70"/>
      <c r="S44" s="70"/>
      <c r="T44" s="70"/>
      <c r="U44" s="70"/>
      <c r="V44" s="71"/>
    </row>
    <row r="45" spans="1:22" ht="15" hidden="1" x14ac:dyDescent="0.25">
      <c r="A45" s="270" t="s">
        <v>32</v>
      </c>
      <c r="B45" s="216">
        <v>41400</v>
      </c>
      <c r="C45" s="395">
        <v>4</v>
      </c>
      <c r="D45" s="395" t="s">
        <v>349</v>
      </c>
      <c r="E45" s="395">
        <v>1</v>
      </c>
      <c r="F45" s="276">
        <v>4</v>
      </c>
      <c r="G45" s="276">
        <v>7</v>
      </c>
      <c r="H45" s="276">
        <v>5</v>
      </c>
      <c r="I45" s="276">
        <v>5</v>
      </c>
      <c r="J45" s="276">
        <v>5</v>
      </c>
      <c r="K45" s="276">
        <v>5</v>
      </c>
      <c r="L45" s="276">
        <v>5</v>
      </c>
      <c r="M45" s="276">
        <v>5</v>
      </c>
      <c r="N45" s="276">
        <v>7</v>
      </c>
      <c r="O45" s="395">
        <v>48</v>
      </c>
      <c r="P45" s="162">
        <v>48</v>
      </c>
      <c r="Q45" s="262"/>
      <c r="R45" s="70"/>
      <c r="S45" s="70"/>
      <c r="T45" s="70"/>
      <c r="U45" s="70"/>
      <c r="V45" s="71"/>
    </row>
    <row r="46" spans="1:22" ht="15" hidden="1" x14ac:dyDescent="0.25">
      <c r="A46" s="271" t="s">
        <v>47</v>
      </c>
      <c r="B46" s="216">
        <v>41400</v>
      </c>
      <c r="C46" s="395">
        <v>4</v>
      </c>
      <c r="D46" s="395" t="s">
        <v>352</v>
      </c>
      <c r="E46" s="395">
        <v>1</v>
      </c>
      <c r="F46" s="276">
        <v>6</v>
      </c>
      <c r="G46" s="276">
        <v>4</v>
      </c>
      <c r="H46" s="276">
        <v>4</v>
      </c>
      <c r="I46" s="276">
        <v>5</v>
      </c>
      <c r="J46" s="276">
        <v>6</v>
      </c>
      <c r="K46" s="276">
        <v>4</v>
      </c>
      <c r="L46" s="276">
        <v>5</v>
      </c>
      <c r="M46" s="276">
        <v>6</v>
      </c>
      <c r="N46" s="276">
        <v>7</v>
      </c>
      <c r="O46" s="395">
        <v>47</v>
      </c>
      <c r="P46" s="162">
        <v>47</v>
      </c>
      <c r="Q46" s="262"/>
      <c r="R46" s="70"/>
      <c r="S46" s="70"/>
      <c r="T46" s="70"/>
      <c r="U46" s="70"/>
      <c r="V46" s="71"/>
    </row>
    <row r="47" spans="1:22" ht="15" hidden="1" x14ac:dyDescent="0.25">
      <c r="A47" s="271" t="s">
        <v>129</v>
      </c>
      <c r="B47" s="216">
        <v>41400</v>
      </c>
      <c r="C47" s="395">
        <v>4</v>
      </c>
      <c r="D47" s="395" t="s">
        <v>452</v>
      </c>
      <c r="E47" s="395">
        <v>2</v>
      </c>
      <c r="F47" s="276">
        <v>8</v>
      </c>
      <c r="G47" s="276">
        <v>5</v>
      </c>
      <c r="H47" s="276">
        <v>3</v>
      </c>
      <c r="I47" s="276">
        <v>5</v>
      </c>
      <c r="J47" s="276">
        <v>7</v>
      </c>
      <c r="K47" s="276">
        <v>6</v>
      </c>
      <c r="L47" s="276">
        <v>3</v>
      </c>
      <c r="M47" s="276">
        <v>7</v>
      </c>
      <c r="N47" s="276">
        <v>5</v>
      </c>
      <c r="O47" s="395">
        <v>49</v>
      </c>
      <c r="P47" s="162">
        <v>49</v>
      </c>
      <c r="Q47" s="262"/>
      <c r="R47" s="70"/>
      <c r="S47" s="70"/>
      <c r="T47" s="70"/>
      <c r="U47" s="70"/>
      <c r="V47" s="71"/>
    </row>
    <row r="48" spans="1:22" ht="15" hidden="1" x14ac:dyDescent="0.25">
      <c r="A48" s="271" t="s">
        <v>130</v>
      </c>
      <c r="B48" s="216">
        <v>41400</v>
      </c>
      <c r="C48" s="395">
        <v>4</v>
      </c>
      <c r="D48" s="395" t="s">
        <v>453</v>
      </c>
      <c r="E48" s="395">
        <v>2</v>
      </c>
      <c r="F48" s="276">
        <v>5</v>
      </c>
      <c r="G48" s="276">
        <v>6</v>
      </c>
      <c r="H48" s="276">
        <v>4</v>
      </c>
      <c r="I48" s="276">
        <v>6</v>
      </c>
      <c r="J48" s="276">
        <v>4</v>
      </c>
      <c r="K48" s="276">
        <v>5</v>
      </c>
      <c r="L48" s="276">
        <v>4</v>
      </c>
      <c r="M48" s="276">
        <v>6</v>
      </c>
      <c r="N48" s="276">
        <v>7</v>
      </c>
      <c r="O48" s="395">
        <v>47</v>
      </c>
      <c r="P48" s="162">
        <v>47</v>
      </c>
      <c r="Q48" s="262"/>
      <c r="R48" s="70"/>
      <c r="S48" s="70"/>
      <c r="T48" s="70"/>
      <c r="U48" s="70"/>
      <c r="V48" s="71"/>
    </row>
    <row r="49" spans="1:22" ht="15" hidden="1" x14ac:dyDescent="0.25">
      <c r="A49" s="270" t="s">
        <v>40</v>
      </c>
      <c r="B49" s="216">
        <v>41400</v>
      </c>
      <c r="C49" s="395">
        <v>4</v>
      </c>
      <c r="D49" s="395" t="s">
        <v>346</v>
      </c>
      <c r="E49" s="395">
        <v>2</v>
      </c>
      <c r="F49" s="276">
        <v>6</v>
      </c>
      <c r="G49" s="276">
        <v>5</v>
      </c>
      <c r="H49" s="276">
        <v>4</v>
      </c>
      <c r="I49" s="276">
        <v>4</v>
      </c>
      <c r="J49" s="276">
        <v>5</v>
      </c>
      <c r="K49" s="276">
        <v>4</v>
      </c>
      <c r="L49" s="276">
        <v>4</v>
      </c>
      <c r="M49" s="276">
        <v>5</v>
      </c>
      <c r="N49" s="276">
        <v>6</v>
      </c>
      <c r="O49" s="395">
        <v>43</v>
      </c>
      <c r="P49" s="162">
        <v>43</v>
      </c>
      <c r="Q49" s="262"/>
      <c r="R49" s="70"/>
      <c r="S49" s="70"/>
      <c r="T49" s="70"/>
      <c r="U49" s="70"/>
      <c r="V49" s="71"/>
    </row>
    <row r="50" spans="1:22" ht="15" hidden="1" x14ac:dyDescent="0.25">
      <c r="A50" s="270" t="s">
        <v>37</v>
      </c>
      <c r="B50" s="216">
        <v>41400</v>
      </c>
      <c r="C50" s="395">
        <v>4</v>
      </c>
      <c r="D50" s="395" t="s">
        <v>359</v>
      </c>
      <c r="E50" s="395">
        <v>2</v>
      </c>
      <c r="F50" s="276">
        <v>6</v>
      </c>
      <c r="G50" s="276">
        <v>3</v>
      </c>
      <c r="H50" s="276">
        <v>3</v>
      </c>
      <c r="I50" s="276">
        <v>5</v>
      </c>
      <c r="J50" s="276">
        <v>6</v>
      </c>
      <c r="K50" s="276">
        <v>5</v>
      </c>
      <c r="L50" s="276">
        <v>5</v>
      </c>
      <c r="M50" s="276">
        <v>6</v>
      </c>
      <c r="N50" s="276">
        <v>4</v>
      </c>
      <c r="O50" s="395">
        <v>43</v>
      </c>
      <c r="P50" s="162">
        <v>43</v>
      </c>
      <c r="Q50" s="262"/>
      <c r="R50" s="70"/>
      <c r="S50" s="70"/>
      <c r="T50" s="70"/>
      <c r="U50" s="70"/>
      <c r="V50" s="71"/>
    </row>
    <row r="51" spans="1:22" ht="15" hidden="1" x14ac:dyDescent="0.25">
      <c r="A51" s="271" t="s">
        <v>34</v>
      </c>
      <c r="B51" s="216">
        <v>41400</v>
      </c>
      <c r="C51" s="395">
        <v>4</v>
      </c>
      <c r="D51" s="395" t="s">
        <v>357</v>
      </c>
      <c r="E51" s="395">
        <v>3</v>
      </c>
      <c r="F51" s="276">
        <v>6</v>
      </c>
      <c r="G51" s="276">
        <v>5</v>
      </c>
      <c r="H51" s="276">
        <v>4</v>
      </c>
      <c r="I51" s="276">
        <v>7</v>
      </c>
      <c r="J51" s="276">
        <v>4</v>
      </c>
      <c r="K51" s="276">
        <v>8</v>
      </c>
      <c r="L51" s="276">
        <v>4</v>
      </c>
      <c r="M51" s="276">
        <v>6</v>
      </c>
      <c r="N51" s="276">
        <v>6</v>
      </c>
      <c r="O51" s="395">
        <v>50</v>
      </c>
      <c r="P51" s="162">
        <v>50</v>
      </c>
      <c r="Q51" s="262"/>
      <c r="R51" s="70"/>
      <c r="S51" s="70"/>
      <c r="T51" s="70"/>
      <c r="U51" s="70"/>
      <c r="V51" s="71"/>
    </row>
    <row r="52" spans="1:22" ht="15" hidden="1" x14ac:dyDescent="0.25">
      <c r="A52" s="270" t="s">
        <v>131</v>
      </c>
      <c r="B52" s="216">
        <v>41400</v>
      </c>
      <c r="C52" s="395">
        <v>4</v>
      </c>
      <c r="D52" s="395" t="s">
        <v>454</v>
      </c>
      <c r="E52" s="395">
        <v>3</v>
      </c>
      <c r="F52" s="276">
        <v>6</v>
      </c>
      <c r="G52" s="276">
        <v>4</v>
      </c>
      <c r="H52" s="276">
        <v>4</v>
      </c>
      <c r="I52" s="276">
        <v>7</v>
      </c>
      <c r="J52" s="276">
        <v>4</v>
      </c>
      <c r="K52" s="276">
        <v>5</v>
      </c>
      <c r="L52" s="276">
        <v>5</v>
      </c>
      <c r="M52" s="276">
        <v>5</v>
      </c>
      <c r="N52" s="276">
        <v>7</v>
      </c>
      <c r="O52" s="395">
        <v>47</v>
      </c>
      <c r="P52" s="162">
        <v>47</v>
      </c>
      <c r="Q52" s="262"/>
      <c r="R52" s="70"/>
      <c r="S52" s="70"/>
      <c r="T52" s="70"/>
      <c r="U52" s="70"/>
      <c r="V52" s="71"/>
    </row>
    <row r="53" spans="1:22" ht="15" x14ac:dyDescent="0.25">
      <c r="A53" s="270" t="s">
        <v>29</v>
      </c>
      <c r="B53" s="216">
        <v>41400</v>
      </c>
      <c r="C53" s="395">
        <v>4</v>
      </c>
      <c r="D53" s="395" t="s">
        <v>347</v>
      </c>
      <c r="E53" s="395">
        <v>3</v>
      </c>
      <c r="F53" s="276">
        <v>7</v>
      </c>
      <c r="G53" s="276">
        <v>6</v>
      </c>
      <c r="H53" s="276">
        <v>4</v>
      </c>
      <c r="I53" s="276">
        <v>6</v>
      </c>
      <c r="J53" s="276">
        <v>6</v>
      </c>
      <c r="K53" s="276">
        <v>6</v>
      </c>
      <c r="L53" s="276">
        <v>6</v>
      </c>
      <c r="M53" s="276">
        <v>4</v>
      </c>
      <c r="N53" s="276">
        <v>6</v>
      </c>
      <c r="O53" s="395">
        <v>51</v>
      </c>
      <c r="P53" s="162">
        <v>51</v>
      </c>
      <c r="Q53" s="262"/>
      <c r="R53" s="70"/>
      <c r="S53" s="70"/>
      <c r="T53" s="70"/>
      <c r="U53" s="70"/>
      <c r="V53" s="71"/>
    </row>
    <row r="54" spans="1:22" ht="15" hidden="1" x14ac:dyDescent="0.25">
      <c r="A54" s="271" t="s">
        <v>43</v>
      </c>
      <c r="B54" s="216">
        <v>41400</v>
      </c>
      <c r="C54" s="395">
        <v>4</v>
      </c>
      <c r="D54" s="395" t="s">
        <v>358</v>
      </c>
      <c r="E54" s="395">
        <v>3</v>
      </c>
      <c r="F54" s="276">
        <v>6</v>
      </c>
      <c r="G54" s="276">
        <v>5</v>
      </c>
      <c r="H54" s="276">
        <v>2</v>
      </c>
      <c r="I54" s="276">
        <v>6</v>
      </c>
      <c r="J54" s="276">
        <v>7</v>
      </c>
      <c r="K54" s="276">
        <v>5</v>
      </c>
      <c r="L54" s="276">
        <v>4</v>
      </c>
      <c r="M54" s="276">
        <v>4</v>
      </c>
      <c r="N54" s="276">
        <v>7</v>
      </c>
      <c r="O54" s="395">
        <v>46</v>
      </c>
      <c r="P54" s="162">
        <v>46</v>
      </c>
      <c r="Q54" s="262"/>
      <c r="R54" s="70"/>
      <c r="S54" s="70"/>
      <c r="T54" s="70"/>
      <c r="U54" s="70"/>
      <c r="V54" s="71"/>
    </row>
    <row r="55" spans="1:22" ht="15" x14ac:dyDescent="0.25">
      <c r="A55" s="271" t="s">
        <v>29</v>
      </c>
      <c r="B55" s="216">
        <v>41407</v>
      </c>
      <c r="C55" s="395">
        <v>5</v>
      </c>
      <c r="D55" s="395" t="s">
        <v>341</v>
      </c>
      <c r="E55" s="395">
        <v>1</v>
      </c>
      <c r="F55" s="276">
        <v>5</v>
      </c>
      <c r="G55" s="276">
        <v>5</v>
      </c>
      <c r="H55" s="276">
        <v>5</v>
      </c>
      <c r="I55" s="276">
        <v>7</v>
      </c>
      <c r="J55" s="276">
        <v>5</v>
      </c>
      <c r="K55" s="276">
        <v>4</v>
      </c>
      <c r="L55" s="276">
        <v>5</v>
      </c>
      <c r="M55" s="276">
        <v>5</v>
      </c>
      <c r="N55" s="276">
        <v>6</v>
      </c>
      <c r="O55" s="395">
        <v>47</v>
      </c>
      <c r="P55" s="162">
        <v>47</v>
      </c>
      <c r="Q55" s="262"/>
      <c r="R55" s="70"/>
      <c r="S55" s="70"/>
      <c r="T55" s="70"/>
      <c r="U55" s="70"/>
      <c r="V55" s="71"/>
    </row>
    <row r="56" spans="1:22" ht="15" hidden="1" x14ac:dyDescent="0.25">
      <c r="A56" s="270" t="s">
        <v>130</v>
      </c>
      <c r="B56" s="216">
        <v>41407</v>
      </c>
      <c r="C56" s="395">
        <v>5</v>
      </c>
      <c r="D56" s="395" t="s">
        <v>455</v>
      </c>
      <c r="E56" s="395">
        <v>1</v>
      </c>
      <c r="F56" s="276">
        <v>5</v>
      </c>
      <c r="G56" s="276">
        <v>4</v>
      </c>
      <c r="H56" s="276">
        <v>4</v>
      </c>
      <c r="I56" s="276">
        <v>8</v>
      </c>
      <c r="J56" s="276">
        <v>5</v>
      </c>
      <c r="K56" s="276">
        <v>4</v>
      </c>
      <c r="L56" s="276">
        <v>5</v>
      </c>
      <c r="M56" s="276">
        <v>5</v>
      </c>
      <c r="N56" s="276">
        <v>6</v>
      </c>
      <c r="O56" s="395">
        <v>46</v>
      </c>
      <c r="P56" s="162">
        <v>46</v>
      </c>
      <c r="Q56" s="262"/>
      <c r="R56" s="70"/>
      <c r="S56" s="70"/>
      <c r="T56" s="70"/>
      <c r="U56" s="70"/>
      <c r="V56" s="71"/>
    </row>
    <row r="57" spans="1:22" ht="15" hidden="1" x14ac:dyDescent="0.25">
      <c r="A57" s="271" t="s">
        <v>28</v>
      </c>
      <c r="B57" s="216">
        <v>41407</v>
      </c>
      <c r="C57" s="395">
        <v>5</v>
      </c>
      <c r="D57" s="395" t="s">
        <v>334</v>
      </c>
      <c r="E57" s="395">
        <v>1</v>
      </c>
      <c r="F57" s="276">
        <v>6</v>
      </c>
      <c r="G57" s="276">
        <v>6</v>
      </c>
      <c r="H57" s="276">
        <v>4</v>
      </c>
      <c r="I57" s="276">
        <v>8</v>
      </c>
      <c r="J57" s="276">
        <v>5</v>
      </c>
      <c r="K57" s="276">
        <v>8</v>
      </c>
      <c r="L57" s="276">
        <v>6</v>
      </c>
      <c r="M57" s="276">
        <v>6</v>
      </c>
      <c r="N57" s="276">
        <v>8</v>
      </c>
      <c r="O57" s="395">
        <v>57</v>
      </c>
      <c r="P57" s="162">
        <v>57</v>
      </c>
      <c r="Q57" s="262"/>
      <c r="R57" s="70"/>
      <c r="S57" s="70"/>
      <c r="T57" s="70"/>
      <c r="U57" s="70"/>
      <c r="V57" s="71"/>
    </row>
    <row r="58" spans="1:22" ht="15" hidden="1" x14ac:dyDescent="0.25">
      <c r="A58" s="271" t="s">
        <v>32</v>
      </c>
      <c r="B58" s="216">
        <v>41407</v>
      </c>
      <c r="C58" s="395">
        <v>5</v>
      </c>
      <c r="D58" s="395" t="s">
        <v>336</v>
      </c>
      <c r="E58" s="395">
        <v>1</v>
      </c>
      <c r="F58" s="276">
        <v>6</v>
      </c>
      <c r="G58" s="276">
        <v>6</v>
      </c>
      <c r="H58" s="276">
        <v>5</v>
      </c>
      <c r="I58" s="276">
        <v>7</v>
      </c>
      <c r="J58" s="276">
        <v>4</v>
      </c>
      <c r="K58" s="276">
        <v>5</v>
      </c>
      <c r="L58" s="276">
        <v>7</v>
      </c>
      <c r="M58" s="276">
        <v>6</v>
      </c>
      <c r="N58" s="276">
        <v>5</v>
      </c>
      <c r="O58" s="395">
        <v>51</v>
      </c>
      <c r="P58" s="162">
        <v>50</v>
      </c>
      <c r="Q58" s="262"/>
      <c r="R58" s="70"/>
      <c r="S58" s="70"/>
      <c r="T58" s="70"/>
      <c r="U58" s="70"/>
      <c r="V58" s="71"/>
    </row>
    <row r="59" spans="1:22" ht="15" hidden="1" x14ac:dyDescent="0.25">
      <c r="A59" s="270" t="s">
        <v>30</v>
      </c>
      <c r="B59" s="216">
        <v>41407</v>
      </c>
      <c r="C59" s="395">
        <v>5</v>
      </c>
      <c r="D59" s="395" t="s">
        <v>438</v>
      </c>
      <c r="E59" s="395">
        <v>2</v>
      </c>
      <c r="F59" s="276">
        <v>5</v>
      </c>
      <c r="G59" s="276">
        <v>6</v>
      </c>
      <c r="H59" s="276">
        <v>4</v>
      </c>
      <c r="I59" s="276">
        <v>5</v>
      </c>
      <c r="J59" s="276">
        <v>5</v>
      </c>
      <c r="K59" s="276">
        <v>4</v>
      </c>
      <c r="L59" s="276">
        <v>4</v>
      </c>
      <c r="M59" s="276">
        <v>6</v>
      </c>
      <c r="N59" s="276">
        <v>7</v>
      </c>
      <c r="O59" s="395">
        <v>46</v>
      </c>
      <c r="P59" s="162">
        <v>46</v>
      </c>
      <c r="Q59" s="262"/>
      <c r="R59" s="70"/>
      <c r="S59" s="70"/>
      <c r="T59" s="70"/>
      <c r="U59" s="70"/>
      <c r="V59" s="71"/>
    </row>
    <row r="60" spans="1:22" ht="15" hidden="1" x14ac:dyDescent="0.25">
      <c r="A60" s="270" t="s">
        <v>47</v>
      </c>
      <c r="B60" s="216">
        <v>41407</v>
      </c>
      <c r="C60" s="395">
        <v>5</v>
      </c>
      <c r="D60" s="395" t="s">
        <v>340</v>
      </c>
      <c r="E60" s="395">
        <v>2</v>
      </c>
      <c r="F60" s="276">
        <v>6</v>
      </c>
      <c r="G60" s="276">
        <v>5</v>
      </c>
      <c r="H60" s="276">
        <v>4</v>
      </c>
      <c r="I60" s="276">
        <v>5</v>
      </c>
      <c r="J60" s="276">
        <v>4</v>
      </c>
      <c r="K60" s="276">
        <v>4</v>
      </c>
      <c r="L60" s="276">
        <v>4</v>
      </c>
      <c r="M60" s="276">
        <v>5</v>
      </c>
      <c r="N60" s="276">
        <v>6</v>
      </c>
      <c r="O60" s="395">
        <v>43</v>
      </c>
      <c r="P60" s="162">
        <v>43</v>
      </c>
      <c r="Q60" s="262"/>
      <c r="R60" s="70"/>
      <c r="S60" s="70"/>
      <c r="T60" s="70"/>
      <c r="U60" s="70"/>
      <c r="V60" s="71"/>
    </row>
    <row r="61" spans="1:22" ht="15" hidden="1" x14ac:dyDescent="0.25">
      <c r="A61" s="271" t="s">
        <v>35</v>
      </c>
      <c r="B61" s="216">
        <v>41407</v>
      </c>
      <c r="C61" s="395">
        <v>5</v>
      </c>
      <c r="D61" s="395" t="s">
        <v>439</v>
      </c>
      <c r="E61" s="395">
        <v>2</v>
      </c>
      <c r="F61" s="276">
        <v>5</v>
      </c>
      <c r="G61" s="276">
        <v>4</v>
      </c>
      <c r="H61" s="276">
        <v>4</v>
      </c>
      <c r="I61" s="276">
        <v>4</v>
      </c>
      <c r="J61" s="276">
        <v>5</v>
      </c>
      <c r="K61" s="276">
        <v>5</v>
      </c>
      <c r="L61" s="276">
        <v>6</v>
      </c>
      <c r="M61" s="276">
        <v>6</v>
      </c>
      <c r="N61" s="276">
        <v>6</v>
      </c>
      <c r="O61" s="395">
        <v>45</v>
      </c>
      <c r="P61" s="162">
        <v>45</v>
      </c>
      <c r="Q61" s="262"/>
      <c r="R61" s="70"/>
      <c r="S61" s="70"/>
      <c r="T61" s="70"/>
      <c r="U61" s="70"/>
      <c r="V61" s="71"/>
    </row>
    <row r="62" spans="1:22" ht="15" hidden="1" x14ac:dyDescent="0.25">
      <c r="A62" s="270" t="s">
        <v>34</v>
      </c>
      <c r="B62" s="216">
        <v>41407</v>
      </c>
      <c r="C62" s="395">
        <v>5</v>
      </c>
      <c r="D62" s="395" t="s">
        <v>344</v>
      </c>
      <c r="E62" s="395">
        <v>2</v>
      </c>
      <c r="F62" s="276">
        <v>5</v>
      </c>
      <c r="G62" s="276">
        <v>6</v>
      </c>
      <c r="H62" s="276">
        <v>5</v>
      </c>
      <c r="I62" s="276">
        <v>8</v>
      </c>
      <c r="J62" s="276">
        <v>5</v>
      </c>
      <c r="K62" s="276">
        <v>6</v>
      </c>
      <c r="L62" s="276">
        <v>6</v>
      </c>
      <c r="M62" s="276">
        <v>5</v>
      </c>
      <c r="N62" s="276">
        <v>7</v>
      </c>
      <c r="O62" s="395">
        <v>53</v>
      </c>
      <c r="P62" s="162">
        <v>53</v>
      </c>
      <c r="Q62" s="262"/>
      <c r="R62" s="70"/>
      <c r="S62" s="70"/>
      <c r="T62" s="70"/>
      <c r="U62" s="70"/>
      <c r="V62" s="71"/>
    </row>
    <row r="63" spans="1:22" ht="15" hidden="1" x14ac:dyDescent="0.25">
      <c r="A63" s="270" t="s">
        <v>37</v>
      </c>
      <c r="B63" s="216">
        <v>41407</v>
      </c>
      <c r="C63" s="395">
        <v>5</v>
      </c>
      <c r="D63" s="395" t="s">
        <v>339</v>
      </c>
      <c r="E63" s="395">
        <v>3</v>
      </c>
      <c r="F63" s="276">
        <v>5</v>
      </c>
      <c r="G63" s="276">
        <v>6</v>
      </c>
      <c r="H63" s="276">
        <v>4</v>
      </c>
      <c r="I63" s="276">
        <v>4</v>
      </c>
      <c r="J63" s="276">
        <v>4</v>
      </c>
      <c r="K63" s="276">
        <v>5</v>
      </c>
      <c r="L63" s="276">
        <v>4</v>
      </c>
      <c r="M63" s="276">
        <v>4</v>
      </c>
      <c r="N63" s="276">
        <v>4</v>
      </c>
      <c r="O63" s="395">
        <v>40</v>
      </c>
      <c r="P63" s="162">
        <v>40</v>
      </c>
      <c r="Q63" s="262"/>
      <c r="R63" s="70"/>
      <c r="S63" s="70"/>
      <c r="T63" s="70"/>
      <c r="U63" s="70"/>
      <c r="V63" s="71"/>
    </row>
    <row r="64" spans="1:22" ht="15" hidden="1" x14ac:dyDescent="0.25">
      <c r="A64" s="271" t="s">
        <v>43</v>
      </c>
      <c r="B64" s="216">
        <v>41407</v>
      </c>
      <c r="C64" s="395">
        <v>5</v>
      </c>
      <c r="D64" s="395" t="s">
        <v>338</v>
      </c>
      <c r="E64" s="395">
        <v>3</v>
      </c>
      <c r="F64" s="276">
        <v>4</v>
      </c>
      <c r="G64" s="276">
        <v>4</v>
      </c>
      <c r="H64" s="276">
        <v>4</v>
      </c>
      <c r="I64" s="276">
        <v>4</v>
      </c>
      <c r="J64" s="276">
        <v>5</v>
      </c>
      <c r="K64" s="276">
        <v>5</v>
      </c>
      <c r="L64" s="276">
        <v>3</v>
      </c>
      <c r="M64" s="276">
        <v>4</v>
      </c>
      <c r="N64" s="276">
        <v>4</v>
      </c>
      <c r="O64" s="395">
        <v>37</v>
      </c>
      <c r="P64" s="162">
        <v>37</v>
      </c>
      <c r="Q64" s="262"/>
      <c r="R64" s="70"/>
      <c r="S64" s="70"/>
      <c r="T64" s="70"/>
      <c r="U64" s="70"/>
      <c r="V64" s="71"/>
    </row>
    <row r="65" spans="1:22" ht="15" hidden="1" x14ac:dyDescent="0.25">
      <c r="A65" s="271" t="s">
        <v>39</v>
      </c>
      <c r="B65" s="216">
        <v>41407</v>
      </c>
      <c r="C65" s="395">
        <v>5</v>
      </c>
      <c r="D65" s="395" t="s">
        <v>424</v>
      </c>
      <c r="E65" s="395">
        <v>3</v>
      </c>
      <c r="F65" s="276">
        <v>4</v>
      </c>
      <c r="G65" s="276">
        <v>5</v>
      </c>
      <c r="H65" s="276">
        <v>3</v>
      </c>
      <c r="I65" s="276">
        <v>5</v>
      </c>
      <c r="J65" s="276">
        <v>4</v>
      </c>
      <c r="K65" s="276">
        <v>6</v>
      </c>
      <c r="L65" s="276">
        <v>6</v>
      </c>
      <c r="M65" s="276">
        <v>5</v>
      </c>
      <c r="N65" s="276">
        <v>5</v>
      </c>
      <c r="O65" s="395">
        <v>43</v>
      </c>
      <c r="P65" s="162">
        <v>43</v>
      </c>
      <c r="Q65" s="262"/>
      <c r="R65" s="70"/>
      <c r="S65" s="70"/>
      <c r="T65" s="70"/>
      <c r="U65" s="70"/>
      <c r="V65" s="71"/>
    </row>
    <row r="66" spans="1:22" ht="15" hidden="1" x14ac:dyDescent="0.25">
      <c r="A66" s="270" t="s">
        <v>41</v>
      </c>
      <c r="B66" s="216">
        <v>41407</v>
      </c>
      <c r="C66" s="395">
        <v>5</v>
      </c>
      <c r="D66" s="395" t="s">
        <v>342</v>
      </c>
      <c r="E66" s="395">
        <v>4</v>
      </c>
      <c r="F66" s="276">
        <v>6</v>
      </c>
      <c r="G66" s="276">
        <v>5</v>
      </c>
      <c r="H66" s="276">
        <v>6</v>
      </c>
      <c r="I66" s="276">
        <v>7</v>
      </c>
      <c r="J66" s="276">
        <v>7</v>
      </c>
      <c r="K66" s="276">
        <v>4</v>
      </c>
      <c r="L66" s="276">
        <v>4</v>
      </c>
      <c r="M66" s="276">
        <v>3</v>
      </c>
      <c r="N66" s="276">
        <v>4</v>
      </c>
      <c r="O66" s="395">
        <v>46</v>
      </c>
      <c r="P66" s="162">
        <v>46</v>
      </c>
      <c r="Q66" s="262"/>
      <c r="R66" s="70"/>
      <c r="S66" s="70"/>
      <c r="T66" s="70"/>
      <c r="U66" s="70"/>
      <c r="V66" s="71"/>
    </row>
    <row r="67" spans="1:22" ht="15" hidden="1" x14ac:dyDescent="0.25">
      <c r="A67" s="271" t="s">
        <v>40</v>
      </c>
      <c r="B67" s="216">
        <v>41407</v>
      </c>
      <c r="C67" s="395">
        <v>5</v>
      </c>
      <c r="D67" s="395" t="s">
        <v>343</v>
      </c>
      <c r="E67" s="395">
        <v>4</v>
      </c>
      <c r="F67" s="276">
        <v>4</v>
      </c>
      <c r="G67" s="276">
        <v>4</v>
      </c>
      <c r="H67" s="276">
        <v>6</v>
      </c>
      <c r="I67" s="276">
        <v>5</v>
      </c>
      <c r="J67" s="276">
        <v>3</v>
      </c>
      <c r="K67" s="276">
        <v>4</v>
      </c>
      <c r="L67" s="276">
        <v>3</v>
      </c>
      <c r="M67" s="276">
        <v>4</v>
      </c>
      <c r="N67" s="276">
        <v>4</v>
      </c>
      <c r="O67" s="395">
        <v>37</v>
      </c>
      <c r="P67" s="162">
        <v>37</v>
      </c>
      <c r="Q67" s="262"/>
      <c r="R67" s="70"/>
      <c r="S67" s="70"/>
      <c r="T67" s="70"/>
      <c r="U67" s="70"/>
      <c r="V67" s="71"/>
    </row>
    <row r="68" spans="1:22" ht="15" hidden="1" x14ac:dyDescent="0.25">
      <c r="A68" s="270" t="s">
        <v>129</v>
      </c>
      <c r="B68" s="216">
        <v>41407</v>
      </c>
      <c r="C68" s="395">
        <v>5</v>
      </c>
      <c r="D68" s="395" t="s">
        <v>456</v>
      </c>
      <c r="E68" s="395">
        <v>4</v>
      </c>
      <c r="F68" s="276">
        <v>7</v>
      </c>
      <c r="G68" s="276">
        <v>4</v>
      </c>
      <c r="H68" s="276">
        <v>5</v>
      </c>
      <c r="I68" s="276">
        <v>7</v>
      </c>
      <c r="J68" s="276">
        <v>3</v>
      </c>
      <c r="K68" s="276">
        <v>6</v>
      </c>
      <c r="L68" s="276">
        <v>6</v>
      </c>
      <c r="M68" s="276">
        <v>5</v>
      </c>
      <c r="N68" s="276">
        <v>6</v>
      </c>
      <c r="O68" s="395">
        <v>49</v>
      </c>
      <c r="P68" s="162">
        <v>49</v>
      </c>
      <c r="Q68" s="262"/>
      <c r="R68" s="70"/>
      <c r="S68" s="70"/>
      <c r="T68" s="70"/>
      <c r="U68" s="70"/>
      <c r="V68" s="71"/>
    </row>
    <row r="69" spans="1:22" ht="15" hidden="1" x14ac:dyDescent="0.25">
      <c r="A69" s="270" t="s">
        <v>47</v>
      </c>
      <c r="B69" s="216">
        <v>41414</v>
      </c>
      <c r="C69" s="395">
        <v>6</v>
      </c>
      <c r="D69" s="395" t="s">
        <v>332</v>
      </c>
      <c r="E69" s="395">
        <v>1</v>
      </c>
      <c r="F69" s="276">
        <v>5</v>
      </c>
      <c r="G69" s="276">
        <v>5</v>
      </c>
      <c r="H69" s="276">
        <v>4</v>
      </c>
      <c r="I69" s="276">
        <v>5</v>
      </c>
      <c r="J69" s="276">
        <v>5</v>
      </c>
      <c r="K69" s="276">
        <v>5</v>
      </c>
      <c r="L69" s="276">
        <v>3</v>
      </c>
      <c r="M69" s="276">
        <v>5</v>
      </c>
      <c r="N69" s="276">
        <v>5</v>
      </c>
      <c r="O69" s="395">
        <v>42</v>
      </c>
      <c r="P69" s="162">
        <v>42</v>
      </c>
      <c r="Q69" s="262"/>
      <c r="R69" s="70"/>
      <c r="S69" s="70"/>
      <c r="T69" s="70"/>
      <c r="U69" s="70"/>
      <c r="V69" s="71"/>
    </row>
    <row r="70" spans="1:22" ht="15" hidden="1" x14ac:dyDescent="0.25">
      <c r="A70" s="271" t="s">
        <v>32</v>
      </c>
      <c r="B70" s="216">
        <v>41414</v>
      </c>
      <c r="C70" s="395">
        <v>6</v>
      </c>
      <c r="D70" s="395" t="s">
        <v>328</v>
      </c>
      <c r="E70" s="395">
        <v>1</v>
      </c>
      <c r="F70" s="276">
        <v>6</v>
      </c>
      <c r="G70" s="276">
        <v>5</v>
      </c>
      <c r="H70" s="276">
        <v>4</v>
      </c>
      <c r="I70" s="276">
        <v>6</v>
      </c>
      <c r="J70" s="276">
        <v>5</v>
      </c>
      <c r="K70" s="276">
        <v>5</v>
      </c>
      <c r="L70" s="276">
        <v>6</v>
      </c>
      <c r="M70" s="276">
        <v>5</v>
      </c>
      <c r="N70" s="276">
        <v>6</v>
      </c>
      <c r="O70" s="395">
        <v>48</v>
      </c>
      <c r="P70" s="162">
        <v>48</v>
      </c>
      <c r="Q70" s="262"/>
      <c r="R70" s="70"/>
      <c r="S70" s="70"/>
      <c r="T70" s="70"/>
      <c r="U70" s="70"/>
      <c r="V70" s="71"/>
    </row>
    <row r="71" spans="1:22" ht="15" hidden="1" x14ac:dyDescent="0.25">
      <c r="A71" s="270" t="s">
        <v>131</v>
      </c>
      <c r="B71" s="216">
        <v>41414</v>
      </c>
      <c r="C71" s="395">
        <v>6</v>
      </c>
      <c r="D71" s="395" t="s">
        <v>457</v>
      </c>
      <c r="E71" s="395">
        <v>1</v>
      </c>
      <c r="F71" s="276">
        <v>5</v>
      </c>
      <c r="G71" s="276">
        <v>6</v>
      </c>
      <c r="H71" s="276">
        <v>5</v>
      </c>
      <c r="I71" s="276">
        <v>5</v>
      </c>
      <c r="J71" s="276">
        <v>7</v>
      </c>
      <c r="K71" s="276">
        <v>6</v>
      </c>
      <c r="L71" s="276">
        <v>6</v>
      </c>
      <c r="M71" s="276">
        <v>7</v>
      </c>
      <c r="N71" s="276">
        <v>9</v>
      </c>
      <c r="O71" s="395">
        <v>56</v>
      </c>
      <c r="P71" s="162">
        <v>56</v>
      </c>
      <c r="Q71" s="262"/>
      <c r="R71" s="70"/>
      <c r="S71" s="70"/>
      <c r="T71" s="70"/>
      <c r="U71" s="70"/>
      <c r="V71" s="71"/>
    </row>
    <row r="72" spans="1:22" ht="15" hidden="1" x14ac:dyDescent="0.25">
      <c r="A72" s="270" t="s">
        <v>35</v>
      </c>
      <c r="B72" s="216">
        <v>41414</v>
      </c>
      <c r="C72" s="395">
        <v>6</v>
      </c>
      <c r="D72" s="395" t="s">
        <v>319</v>
      </c>
      <c r="E72" s="395">
        <v>1</v>
      </c>
      <c r="F72" s="276">
        <v>6</v>
      </c>
      <c r="G72" s="276">
        <v>5</v>
      </c>
      <c r="H72" s="276">
        <v>4</v>
      </c>
      <c r="I72" s="276">
        <v>5</v>
      </c>
      <c r="J72" s="276">
        <v>6</v>
      </c>
      <c r="K72" s="276">
        <v>5</v>
      </c>
      <c r="L72" s="276">
        <v>4</v>
      </c>
      <c r="M72" s="276">
        <v>5</v>
      </c>
      <c r="N72" s="276">
        <v>4</v>
      </c>
      <c r="O72" s="395">
        <v>44</v>
      </c>
      <c r="P72" s="162">
        <v>44</v>
      </c>
      <c r="Q72" s="262"/>
      <c r="R72" s="70"/>
      <c r="S72" s="70"/>
      <c r="T72" s="70"/>
      <c r="U72" s="70"/>
      <c r="V72" s="71"/>
    </row>
    <row r="73" spans="1:22" ht="15" hidden="1" x14ac:dyDescent="0.25">
      <c r="A73" s="271" t="s">
        <v>129</v>
      </c>
      <c r="B73" s="216">
        <v>41414</v>
      </c>
      <c r="C73" s="395">
        <v>6</v>
      </c>
      <c r="D73" s="395" t="s">
        <v>458</v>
      </c>
      <c r="E73" s="395">
        <v>2</v>
      </c>
      <c r="F73" s="276">
        <v>6</v>
      </c>
      <c r="G73" s="276">
        <v>6</v>
      </c>
      <c r="H73" s="276">
        <v>4</v>
      </c>
      <c r="I73" s="276">
        <v>8</v>
      </c>
      <c r="J73" s="276">
        <v>5</v>
      </c>
      <c r="K73" s="276">
        <v>6</v>
      </c>
      <c r="L73" s="276">
        <v>6</v>
      </c>
      <c r="M73" s="276">
        <v>7</v>
      </c>
      <c r="N73" s="276">
        <v>7</v>
      </c>
      <c r="O73" s="395">
        <v>55</v>
      </c>
      <c r="P73" s="162">
        <v>55</v>
      </c>
      <c r="Q73" s="262"/>
      <c r="R73" s="70"/>
      <c r="S73" s="70"/>
      <c r="T73" s="70"/>
      <c r="U73" s="70"/>
      <c r="V73" s="71"/>
    </row>
    <row r="74" spans="1:22" ht="15" hidden="1" x14ac:dyDescent="0.25">
      <c r="A74" s="270" t="s">
        <v>34</v>
      </c>
      <c r="B74" s="216">
        <v>41414</v>
      </c>
      <c r="C74" s="395">
        <v>6</v>
      </c>
      <c r="D74" s="395" t="s">
        <v>422</v>
      </c>
      <c r="E74" s="395">
        <v>2</v>
      </c>
      <c r="F74" s="276">
        <v>6</v>
      </c>
      <c r="G74" s="276">
        <v>4</v>
      </c>
      <c r="H74" s="276">
        <v>4</v>
      </c>
      <c r="I74" s="276">
        <v>7</v>
      </c>
      <c r="J74" s="276">
        <v>5</v>
      </c>
      <c r="K74" s="276">
        <v>7</v>
      </c>
      <c r="L74" s="276">
        <v>4</v>
      </c>
      <c r="M74" s="276">
        <v>7</v>
      </c>
      <c r="N74" s="276">
        <v>7</v>
      </c>
      <c r="O74" s="395">
        <v>51</v>
      </c>
      <c r="P74" s="162">
        <v>51</v>
      </c>
      <c r="Q74" s="262"/>
      <c r="R74" s="70"/>
      <c r="S74" s="70"/>
      <c r="T74" s="70"/>
      <c r="U74" s="70"/>
      <c r="V74" s="71"/>
    </row>
    <row r="75" spans="1:22" ht="15" x14ac:dyDescent="0.25">
      <c r="A75" s="270" t="s">
        <v>29</v>
      </c>
      <c r="B75" s="216">
        <v>41414</v>
      </c>
      <c r="C75" s="395">
        <v>6</v>
      </c>
      <c r="D75" s="395" t="s">
        <v>320</v>
      </c>
      <c r="E75" s="395">
        <v>2</v>
      </c>
      <c r="F75" s="276">
        <v>4</v>
      </c>
      <c r="G75" s="276">
        <v>5</v>
      </c>
      <c r="H75" s="276">
        <v>4</v>
      </c>
      <c r="I75" s="276">
        <v>5</v>
      </c>
      <c r="J75" s="276">
        <v>4</v>
      </c>
      <c r="K75" s="276">
        <v>5</v>
      </c>
      <c r="L75" s="276">
        <v>4</v>
      </c>
      <c r="M75" s="276">
        <v>6</v>
      </c>
      <c r="N75" s="276">
        <v>5</v>
      </c>
      <c r="O75" s="395">
        <v>42</v>
      </c>
      <c r="P75" s="162">
        <v>42</v>
      </c>
      <c r="Q75" s="262"/>
      <c r="R75" s="70"/>
      <c r="S75" s="70"/>
      <c r="T75" s="70"/>
      <c r="U75" s="70"/>
      <c r="V75" s="71"/>
    </row>
    <row r="76" spans="1:22" ht="15" hidden="1" x14ac:dyDescent="0.25">
      <c r="A76" s="271" t="s">
        <v>43</v>
      </c>
      <c r="B76" s="216">
        <v>41414</v>
      </c>
      <c r="C76" s="395">
        <v>6</v>
      </c>
      <c r="D76" s="395" t="s">
        <v>321</v>
      </c>
      <c r="E76" s="395">
        <v>2</v>
      </c>
      <c r="F76" s="276">
        <v>6</v>
      </c>
      <c r="G76" s="276">
        <v>5</v>
      </c>
      <c r="H76" s="276">
        <v>5</v>
      </c>
      <c r="I76" s="276">
        <v>5</v>
      </c>
      <c r="J76" s="276">
        <v>4</v>
      </c>
      <c r="K76" s="276">
        <v>4</v>
      </c>
      <c r="L76" s="276">
        <v>5</v>
      </c>
      <c r="M76" s="276">
        <v>8</v>
      </c>
      <c r="N76" s="276">
        <v>7</v>
      </c>
      <c r="O76" s="395">
        <v>49</v>
      </c>
      <c r="P76" s="162">
        <v>49</v>
      </c>
      <c r="Q76" s="262"/>
      <c r="R76" s="70"/>
      <c r="S76" s="70"/>
      <c r="T76" s="70"/>
      <c r="U76" s="70"/>
      <c r="V76" s="71"/>
    </row>
    <row r="77" spans="1:22" ht="15" hidden="1" x14ac:dyDescent="0.25">
      <c r="A77" s="270" t="s">
        <v>30</v>
      </c>
      <c r="B77" s="216">
        <v>41414</v>
      </c>
      <c r="C77" s="395">
        <v>6</v>
      </c>
      <c r="D77" s="395" t="s">
        <v>329</v>
      </c>
      <c r="E77" s="395">
        <v>3</v>
      </c>
      <c r="F77" s="276">
        <v>5</v>
      </c>
      <c r="G77" s="276">
        <v>6</v>
      </c>
      <c r="H77" s="276">
        <v>6</v>
      </c>
      <c r="I77" s="276">
        <v>6</v>
      </c>
      <c r="J77" s="276">
        <v>8</v>
      </c>
      <c r="K77" s="276">
        <v>7</v>
      </c>
      <c r="L77" s="276">
        <v>4</v>
      </c>
      <c r="M77" s="276">
        <v>5</v>
      </c>
      <c r="N77" s="276">
        <v>7</v>
      </c>
      <c r="O77" s="395">
        <v>54</v>
      </c>
      <c r="P77" s="162">
        <v>54</v>
      </c>
      <c r="Q77" s="262"/>
      <c r="R77" s="70"/>
      <c r="S77" s="70"/>
      <c r="T77" s="70"/>
      <c r="U77" s="70"/>
      <c r="V77" s="71"/>
    </row>
    <row r="78" spans="1:22" ht="15" hidden="1" x14ac:dyDescent="0.25">
      <c r="A78" s="270" t="s">
        <v>28</v>
      </c>
      <c r="B78" s="216">
        <v>41414</v>
      </c>
      <c r="C78" s="395">
        <v>6</v>
      </c>
      <c r="D78" s="395" t="s">
        <v>323</v>
      </c>
      <c r="E78" s="395">
        <v>3</v>
      </c>
      <c r="F78" s="276">
        <v>7</v>
      </c>
      <c r="G78" s="276">
        <v>6</v>
      </c>
      <c r="H78" s="276">
        <v>6</v>
      </c>
      <c r="I78" s="276">
        <v>6</v>
      </c>
      <c r="J78" s="276">
        <v>6</v>
      </c>
      <c r="K78" s="276">
        <v>6</v>
      </c>
      <c r="L78" s="276">
        <v>4</v>
      </c>
      <c r="M78" s="276">
        <v>7</v>
      </c>
      <c r="N78" s="276">
        <v>9</v>
      </c>
      <c r="O78" s="395">
        <v>57</v>
      </c>
      <c r="P78" s="162">
        <v>57</v>
      </c>
      <c r="Q78" s="262"/>
      <c r="R78" s="70"/>
      <c r="S78" s="70"/>
      <c r="T78" s="70"/>
      <c r="U78" s="70"/>
      <c r="V78" s="71"/>
    </row>
    <row r="79" spans="1:22" ht="15" hidden="1" x14ac:dyDescent="0.25">
      <c r="A79" s="271" t="s">
        <v>39</v>
      </c>
      <c r="B79" s="216">
        <v>41414</v>
      </c>
      <c r="C79" s="395">
        <v>6</v>
      </c>
      <c r="D79" s="395" t="s">
        <v>327</v>
      </c>
      <c r="E79" s="395">
        <v>3</v>
      </c>
      <c r="F79" s="276">
        <v>4</v>
      </c>
      <c r="G79" s="276">
        <v>4</v>
      </c>
      <c r="H79" s="276">
        <v>3</v>
      </c>
      <c r="I79" s="276">
        <v>5</v>
      </c>
      <c r="J79" s="276">
        <v>5</v>
      </c>
      <c r="K79" s="276">
        <v>6</v>
      </c>
      <c r="L79" s="276">
        <v>4</v>
      </c>
      <c r="M79" s="276">
        <v>4</v>
      </c>
      <c r="N79" s="276">
        <v>6</v>
      </c>
      <c r="O79" s="395">
        <v>41</v>
      </c>
      <c r="P79" s="162">
        <v>41</v>
      </c>
      <c r="Q79" s="262"/>
      <c r="R79" s="70"/>
      <c r="S79" s="70"/>
      <c r="T79" s="70"/>
      <c r="U79" s="70"/>
      <c r="V79" s="71"/>
    </row>
    <row r="80" spans="1:22" ht="15" hidden="1" x14ac:dyDescent="0.25">
      <c r="A80" s="270" t="s">
        <v>37</v>
      </c>
      <c r="B80" s="216">
        <v>41414</v>
      </c>
      <c r="C80" s="395">
        <v>6</v>
      </c>
      <c r="D80" s="395" t="s">
        <v>325</v>
      </c>
      <c r="E80" s="395">
        <v>4</v>
      </c>
      <c r="F80" s="276">
        <v>4</v>
      </c>
      <c r="G80" s="276">
        <v>4</v>
      </c>
      <c r="H80" s="276">
        <v>6</v>
      </c>
      <c r="I80" s="276">
        <v>5</v>
      </c>
      <c r="J80" s="276">
        <v>3</v>
      </c>
      <c r="K80" s="276">
        <v>5</v>
      </c>
      <c r="L80" s="276">
        <v>4</v>
      </c>
      <c r="M80" s="276">
        <v>5</v>
      </c>
      <c r="N80" s="276">
        <v>5</v>
      </c>
      <c r="O80" s="395">
        <v>41</v>
      </c>
      <c r="P80" s="162">
        <v>41</v>
      </c>
      <c r="Q80" s="262"/>
      <c r="R80" s="70"/>
      <c r="S80" s="70"/>
      <c r="T80" s="70"/>
      <c r="U80" s="70"/>
      <c r="V80" s="71"/>
    </row>
    <row r="81" spans="1:22" ht="15" hidden="1" x14ac:dyDescent="0.25">
      <c r="A81" s="270" t="s">
        <v>41</v>
      </c>
      <c r="B81" s="216">
        <v>41414</v>
      </c>
      <c r="C81" s="395">
        <v>6</v>
      </c>
      <c r="D81" s="395" t="s">
        <v>322</v>
      </c>
      <c r="E81" s="395">
        <v>4</v>
      </c>
      <c r="F81" s="276">
        <v>5</v>
      </c>
      <c r="G81" s="276">
        <v>4</v>
      </c>
      <c r="H81" s="276">
        <v>5</v>
      </c>
      <c r="I81" s="276">
        <v>6</v>
      </c>
      <c r="J81" s="276">
        <v>5</v>
      </c>
      <c r="K81" s="276">
        <v>5</v>
      </c>
      <c r="L81" s="276">
        <v>6</v>
      </c>
      <c r="M81" s="276">
        <v>5</v>
      </c>
      <c r="N81" s="276">
        <v>8</v>
      </c>
      <c r="O81" s="395">
        <v>49</v>
      </c>
      <c r="P81" s="162">
        <v>49</v>
      </c>
      <c r="Q81" s="262"/>
      <c r="R81" s="70"/>
      <c r="S81" s="70"/>
      <c r="T81" s="70"/>
      <c r="U81" s="70"/>
      <c r="V81" s="71"/>
    </row>
    <row r="82" spans="1:22" ht="15" hidden="1" x14ac:dyDescent="0.25">
      <c r="A82" s="271" t="s">
        <v>40</v>
      </c>
      <c r="B82" s="216">
        <v>41414</v>
      </c>
      <c r="C82" s="395">
        <v>6</v>
      </c>
      <c r="D82" s="395" t="s">
        <v>326</v>
      </c>
      <c r="E82" s="395">
        <v>4</v>
      </c>
      <c r="F82" s="276">
        <v>5</v>
      </c>
      <c r="G82" s="276">
        <v>4</v>
      </c>
      <c r="H82" s="276">
        <v>3</v>
      </c>
      <c r="I82" s="276">
        <v>4</v>
      </c>
      <c r="J82" s="276">
        <v>4</v>
      </c>
      <c r="K82" s="276">
        <v>4</v>
      </c>
      <c r="L82" s="276">
        <v>2</v>
      </c>
      <c r="M82" s="276">
        <v>5</v>
      </c>
      <c r="N82" s="276">
        <v>5</v>
      </c>
      <c r="O82" s="395">
        <v>36</v>
      </c>
      <c r="P82" s="162">
        <v>36</v>
      </c>
      <c r="Q82" s="262"/>
      <c r="R82" s="70"/>
      <c r="S82" s="70"/>
      <c r="T82" s="70"/>
      <c r="U82" s="70"/>
      <c r="V82" s="71"/>
    </row>
    <row r="83" spans="1:22" ht="15" hidden="1" x14ac:dyDescent="0.25">
      <c r="A83" s="270" t="s">
        <v>30</v>
      </c>
      <c r="B83" s="216">
        <v>41428</v>
      </c>
      <c r="C83" s="395">
        <v>7</v>
      </c>
      <c r="D83" s="395" t="s">
        <v>421</v>
      </c>
      <c r="E83" s="395">
        <v>1</v>
      </c>
      <c r="F83" s="276">
        <v>5</v>
      </c>
      <c r="G83" s="276">
        <v>5</v>
      </c>
      <c r="H83" s="276">
        <v>4</v>
      </c>
      <c r="I83" s="276">
        <v>6</v>
      </c>
      <c r="J83" s="276">
        <v>4</v>
      </c>
      <c r="K83" s="276">
        <v>5</v>
      </c>
      <c r="L83" s="276">
        <v>3</v>
      </c>
      <c r="M83" s="276">
        <v>6</v>
      </c>
      <c r="N83" s="276">
        <v>6</v>
      </c>
      <c r="O83" s="395">
        <v>44</v>
      </c>
      <c r="P83" s="162">
        <v>44</v>
      </c>
      <c r="Q83" s="262"/>
      <c r="R83" s="70"/>
      <c r="S83" s="70"/>
      <c r="T83" s="70"/>
      <c r="U83" s="70"/>
      <c r="V83" s="71"/>
    </row>
    <row r="84" spans="1:22" ht="15" hidden="1" x14ac:dyDescent="0.25">
      <c r="A84" s="270" t="s">
        <v>32</v>
      </c>
      <c r="B84" s="216">
        <v>41428</v>
      </c>
      <c r="C84" s="395">
        <v>7</v>
      </c>
      <c r="D84" s="395" t="s">
        <v>302</v>
      </c>
      <c r="E84" s="395">
        <v>1</v>
      </c>
      <c r="F84" s="276">
        <v>5</v>
      </c>
      <c r="G84" s="276">
        <v>4</v>
      </c>
      <c r="H84" s="276">
        <v>5</v>
      </c>
      <c r="I84" s="276">
        <v>6</v>
      </c>
      <c r="J84" s="276">
        <v>4</v>
      </c>
      <c r="K84" s="276">
        <v>6</v>
      </c>
      <c r="L84" s="276">
        <v>4</v>
      </c>
      <c r="M84" s="276">
        <v>5</v>
      </c>
      <c r="N84" s="276">
        <v>4</v>
      </c>
      <c r="O84" s="395">
        <v>43</v>
      </c>
      <c r="P84" s="162">
        <v>43</v>
      </c>
      <c r="Q84" s="262"/>
      <c r="R84" s="70"/>
      <c r="S84" s="70"/>
      <c r="T84" s="70"/>
      <c r="U84" s="70"/>
      <c r="V84" s="71"/>
    </row>
    <row r="85" spans="1:22" ht="15" hidden="1" x14ac:dyDescent="0.25">
      <c r="A85" s="271" t="s">
        <v>47</v>
      </c>
      <c r="B85" s="216">
        <v>41428</v>
      </c>
      <c r="C85" s="395">
        <v>7</v>
      </c>
      <c r="D85" s="395" t="s">
        <v>304</v>
      </c>
      <c r="E85" s="395">
        <v>1</v>
      </c>
      <c r="F85" s="276">
        <v>5</v>
      </c>
      <c r="G85" s="276">
        <v>5</v>
      </c>
      <c r="H85" s="276">
        <v>4</v>
      </c>
      <c r="I85" s="276">
        <v>5</v>
      </c>
      <c r="J85" s="276">
        <v>4</v>
      </c>
      <c r="K85" s="276">
        <v>7</v>
      </c>
      <c r="L85" s="276">
        <v>5</v>
      </c>
      <c r="M85" s="276">
        <v>5</v>
      </c>
      <c r="N85" s="276">
        <v>6</v>
      </c>
      <c r="O85" s="395">
        <v>46</v>
      </c>
      <c r="P85" s="162">
        <v>46</v>
      </c>
      <c r="Q85" s="262"/>
      <c r="R85" s="70"/>
      <c r="S85" s="70"/>
      <c r="T85" s="70"/>
      <c r="U85" s="70"/>
      <c r="V85" s="71"/>
    </row>
    <row r="86" spans="1:22" ht="15" hidden="1" x14ac:dyDescent="0.25">
      <c r="A86" s="270" t="s">
        <v>130</v>
      </c>
      <c r="B86" s="216">
        <v>41428</v>
      </c>
      <c r="C86" s="395">
        <v>7</v>
      </c>
      <c r="D86" s="395" t="s">
        <v>459</v>
      </c>
      <c r="E86" s="395">
        <v>1</v>
      </c>
      <c r="F86" s="276">
        <v>6</v>
      </c>
      <c r="G86" s="276">
        <v>5</v>
      </c>
      <c r="H86" s="276">
        <v>4</v>
      </c>
      <c r="I86" s="276">
        <v>5</v>
      </c>
      <c r="J86" s="276">
        <v>4</v>
      </c>
      <c r="K86" s="276">
        <v>5</v>
      </c>
      <c r="L86" s="276">
        <v>4</v>
      </c>
      <c r="M86" s="276">
        <v>5</v>
      </c>
      <c r="N86" s="276">
        <v>6</v>
      </c>
      <c r="O86" s="395">
        <v>44</v>
      </c>
      <c r="P86" s="162">
        <v>44</v>
      </c>
      <c r="Q86" s="262"/>
      <c r="R86" s="70"/>
      <c r="S86" s="70"/>
      <c r="T86" s="70"/>
      <c r="U86" s="70"/>
      <c r="V86" s="71"/>
    </row>
    <row r="87" spans="1:22" ht="15" hidden="1" x14ac:dyDescent="0.25">
      <c r="A87" s="270" t="s">
        <v>48</v>
      </c>
      <c r="B87" s="216">
        <v>41428</v>
      </c>
      <c r="C87" s="395">
        <v>7</v>
      </c>
      <c r="D87" s="395" t="s">
        <v>316</v>
      </c>
      <c r="E87" s="395">
        <v>2</v>
      </c>
      <c r="F87" s="276">
        <v>5</v>
      </c>
      <c r="G87" s="276">
        <v>5</v>
      </c>
      <c r="H87" s="276">
        <v>4</v>
      </c>
      <c r="I87" s="276">
        <v>6</v>
      </c>
      <c r="J87" s="276">
        <v>6</v>
      </c>
      <c r="K87" s="276">
        <v>6</v>
      </c>
      <c r="L87" s="276">
        <v>4</v>
      </c>
      <c r="M87" s="276">
        <v>6</v>
      </c>
      <c r="N87" s="276">
        <v>5</v>
      </c>
      <c r="O87" s="395">
        <v>47</v>
      </c>
      <c r="P87" s="162">
        <v>47</v>
      </c>
      <c r="Q87" s="262"/>
      <c r="R87" s="70"/>
      <c r="S87" s="70"/>
      <c r="T87" s="70"/>
      <c r="U87" s="70"/>
      <c r="V87" s="71"/>
    </row>
    <row r="88" spans="1:22" ht="15" hidden="1" x14ac:dyDescent="0.25">
      <c r="A88" s="271" t="s">
        <v>28</v>
      </c>
      <c r="B88" s="216">
        <v>41428</v>
      </c>
      <c r="C88" s="395">
        <v>7</v>
      </c>
      <c r="D88" s="395" t="s">
        <v>306</v>
      </c>
      <c r="E88" s="395">
        <v>2</v>
      </c>
      <c r="F88" s="276">
        <v>6</v>
      </c>
      <c r="G88" s="276">
        <v>5</v>
      </c>
      <c r="H88" s="276">
        <v>7</v>
      </c>
      <c r="I88" s="276">
        <v>9</v>
      </c>
      <c r="J88" s="276">
        <v>5</v>
      </c>
      <c r="K88" s="276">
        <v>6</v>
      </c>
      <c r="L88" s="276">
        <v>5</v>
      </c>
      <c r="M88" s="276">
        <v>7</v>
      </c>
      <c r="N88" s="276">
        <v>7</v>
      </c>
      <c r="O88" s="395">
        <v>57</v>
      </c>
      <c r="P88" s="162">
        <v>55</v>
      </c>
      <c r="Q88" s="262"/>
      <c r="R88" s="70"/>
      <c r="S88" s="70"/>
      <c r="T88" s="70"/>
      <c r="U88" s="70"/>
      <c r="V88" s="71"/>
    </row>
    <row r="89" spans="1:22" ht="15" hidden="1" x14ac:dyDescent="0.25">
      <c r="A89" s="271" t="s">
        <v>39</v>
      </c>
      <c r="B89" s="216">
        <v>41428</v>
      </c>
      <c r="C89" s="395">
        <v>7</v>
      </c>
      <c r="D89" s="395" t="s">
        <v>308</v>
      </c>
      <c r="E89" s="395">
        <v>2</v>
      </c>
      <c r="F89" s="276">
        <v>6</v>
      </c>
      <c r="G89" s="276">
        <v>4</v>
      </c>
      <c r="H89" s="276">
        <v>3</v>
      </c>
      <c r="I89" s="276">
        <v>4</v>
      </c>
      <c r="J89" s="276">
        <v>4</v>
      </c>
      <c r="K89" s="276">
        <v>4</v>
      </c>
      <c r="L89" s="276">
        <v>4</v>
      </c>
      <c r="M89" s="276">
        <v>5</v>
      </c>
      <c r="N89" s="276">
        <v>8</v>
      </c>
      <c r="O89" s="395">
        <v>42</v>
      </c>
      <c r="P89" s="162">
        <v>42</v>
      </c>
      <c r="Q89" s="262"/>
      <c r="R89" s="70"/>
      <c r="S89" s="70"/>
      <c r="T89" s="70"/>
      <c r="U89" s="70"/>
      <c r="V89" s="71"/>
    </row>
    <row r="90" spans="1:22" ht="15" hidden="1" x14ac:dyDescent="0.25">
      <c r="A90" s="271" t="s">
        <v>35</v>
      </c>
      <c r="B90" s="216">
        <v>41428</v>
      </c>
      <c r="C90" s="395">
        <v>7</v>
      </c>
      <c r="D90" s="395" t="s">
        <v>315</v>
      </c>
      <c r="E90" s="395">
        <v>2</v>
      </c>
      <c r="F90" s="276">
        <v>5</v>
      </c>
      <c r="G90" s="276">
        <v>4</v>
      </c>
      <c r="H90" s="276">
        <v>5</v>
      </c>
      <c r="I90" s="276">
        <v>4</v>
      </c>
      <c r="J90" s="276">
        <v>5</v>
      </c>
      <c r="K90" s="276">
        <v>4</v>
      </c>
      <c r="L90" s="276">
        <v>3</v>
      </c>
      <c r="M90" s="276">
        <v>5</v>
      </c>
      <c r="N90" s="276">
        <v>6</v>
      </c>
      <c r="O90" s="395">
        <v>41</v>
      </c>
      <c r="P90" s="162">
        <v>41</v>
      </c>
      <c r="Q90" s="262"/>
      <c r="R90" s="70"/>
      <c r="S90" s="70"/>
      <c r="T90" s="70"/>
      <c r="U90" s="70"/>
      <c r="V90" s="71"/>
    </row>
    <row r="91" spans="1:22" ht="15" hidden="1" x14ac:dyDescent="0.25">
      <c r="A91" s="270" t="s">
        <v>40</v>
      </c>
      <c r="B91" s="216">
        <v>41428</v>
      </c>
      <c r="C91" s="395">
        <v>7</v>
      </c>
      <c r="D91" s="395" t="s">
        <v>310</v>
      </c>
      <c r="E91" s="395">
        <v>3</v>
      </c>
      <c r="F91" s="276">
        <v>5</v>
      </c>
      <c r="G91" s="276">
        <v>6</v>
      </c>
      <c r="H91" s="276">
        <v>4</v>
      </c>
      <c r="I91" s="276">
        <v>4</v>
      </c>
      <c r="J91" s="276">
        <v>6</v>
      </c>
      <c r="K91" s="276">
        <v>5</v>
      </c>
      <c r="L91" s="276">
        <v>4</v>
      </c>
      <c r="M91" s="276">
        <v>5</v>
      </c>
      <c r="N91" s="276">
        <v>5</v>
      </c>
      <c r="O91" s="395">
        <v>44</v>
      </c>
      <c r="P91" s="162">
        <v>44</v>
      </c>
      <c r="Q91" s="262"/>
      <c r="R91" s="70"/>
      <c r="S91" s="70"/>
      <c r="T91" s="70"/>
      <c r="U91" s="70"/>
      <c r="V91" s="71"/>
    </row>
    <row r="92" spans="1:22" ht="15" hidden="1" x14ac:dyDescent="0.25">
      <c r="A92" s="270" t="s">
        <v>43</v>
      </c>
      <c r="B92" s="216">
        <v>41428</v>
      </c>
      <c r="C92" s="395">
        <v>7</v>
      </c>
      <c r="D92" s="395" t="s">
        <v>460</v>
      </c>
      <c r="E92" s="395">
        <v>3</v>
      </c>
      <c r="F92" s="276">
        <v>7</v>
      </c>
      <c r="G92" s="276">
        <v>6</v>
      </c>
      <c r="H92" s="276">
        <v>5</v>
      </c>
      <c r="I92" s="276">
        <v>5</v>
      </c>
      <c r="J92" s="276">
        <v>5</v>
      </c>
      <c r="K92" s="276">
        <v>8</v>
      </c>
      <c r="L92" s="276">
        <v>3</v>
      </c>
      <c r="M92" s="276">
        <v>5</v>
      </c>
      <c r="N92" s="276">
        <v>7</v>
      </c>
      <c r="O92" s="395">
        <v>51</v>
      </c>
      <c r="P92" s="162">
        <v>51</v>
      </c>
      <c r="Q92" s="262"/>
      <c r="R92" s="70"/>
      <c r="S92" s="70"/>
      <c r="T92" s="70"/>
      <c r="U92" s="70"/>
      <c r="V92" s="71"/>
    </row>
    <row r="93" spans="1:22" ht="15" x14ac:dyDescent="0.25">
      <c r="A93" s="271" t="s">
        <v>29</v>
      </c>
      <c r="B93" s="216">
        <v>41428</v>
      </c>
      <c r="C93" s="395">
        <v>7</v>
      </c>
      <c r="D93" s="395" t="s">
        <v>313</v>
      </c>
      <c r="E93" s="395">
        <v>3</v>
      </c>
      <c r="F93" s="276">
        <v>5</v>
      </c>
      <c r="G93" s="276">
        <v>7</v>
      </c>
      <c r="H93" s="276">
        <v>4</v>
      </c>
      <c r="I93" s="276">
        <v>5</v>
      </c>
      <c r="J93" s="276">
        <v>7</v>
      </c>
      <c r="K93" s="276">
        <v>6</v>
      </c>
      <c r="L93" s="276">
        <v>4</v>
      </c>
      <c r="M93" s="276">
        <v>9</v>
      </c>
      <c r="N93" s="276">
        <v>6</v>
      </c>
      <c r="O93" s="395">
        <v>53</v>
      </c>
      <c r="P93" s="162">
        <v>52</v>
      </c>
      <c r="Q93" s="262"/>
      <c r="R93" s="70"/>
      <c r="S93" s="70"/>
      <c r="T93" s="70"/>
      <c r="U93" s="70"/>
      <c r="V93" s="71"/>
    </row>
    <row r="94" spans="1:22" ht="15" hidden="1" x14ac:dyDescent="0.25">
      <c r="A94" s="270" t="s">
        <v>131</v>
      </c>
      <c r="B94" s="216">
        <v>41428</v>
      </c>
      <c r="C94" s="395">
        <v>7</v>
      </c>
      <c r="D94" s="395" t="s">
        <v>461</v>
      </c>
      <c r="E94" s="395">
        <v>4</v>
      </c>
      <c r="F94" s="276">
        <v>5</v>
      </c>
      <c r="G94" s="276">
        <v>4</v>
      </c>
      <c r="H94" s="276">
        <v>4</v>
      </c>
      <c r="I94" s="276">
        <v>6</v>
      </c>
      <c r="J94" s="276">
        <v>3</v>
      </c>
      <c r="K94" s="276">
        <v>3</v>
      </c>
      <c r="L94" s="276">
        <v>4</v>
      </c>
      <c r="M94" s="276">
        <v>5</v>
      </c>
      <c r="N94" s="276">
        <v>5</v>
      </c>
      <c r="O94" s="395">
        <v>39</v>
      </c>
      <c r="P94" s="162">
        <v>39</v>
      </c>
      <c r="Q94" s="262"/>
      <c r="R94" s="70"/>
      <c r="S94" s="70"/>
      <c r="T94" s="70"/>
      <c r="U94" s="70"/>
      <c r="V94" s="71"/>
    </row>
    <row r="95" spans="1:22" ht="15" hidden="1" x14ac:dyDescent="0.25">
      <c r="A95" s="270" t="s">
        <v>34</v>
      </c>
      <c r="B95" s="216">
        <v>41428</v>
      </c>
      <c r="C95" s="395">
        <v>7</v>
      </c>
      <c r="D95" s="395" t="s">
        <v>314</v>
      </c>
      <c r="E95" s="395">
        <v>4</v>
      </c>
      <c r="F95" s="276">
        <v>7</v>
      </c>
      <c r="G95" s="276">
        <v>5</v>
      </c>
      <c r="H95" s="276">
        <v>4</v>
      </c>
      <c r="I95" s="276">
        <v>6</v>
      </c>
      <c r="J95" s="276">
        <v>5</v>
      </c>
      <c r="K95" s="276">
        <v>6</v>
      </c>
      <c r="L95" s="276">
        <v>6</v>
      </c>
      <c r="M95" s="276">
        <v>5</v>
      </c>
      <c r="N95" s="276">
        <v>8</v>
      </c>
      <c r="O95" s="395">
        <v>52</v>
      </c>
      <c r="P95" s="162">
        <v>52</v>
      </c>
      <c r="Q95" s="262"/>
      <c r="R95" s="70"/>
      <c r="S95" s="70"/>
      <c r="T95" s="70"/>
      <c r="U95" s="70"/>
      <c r="V95" s="71"/>
    </row>
    <row r="96" spans="1:22" ht="15" hidden="1" x14ac:dyDescent="0.25">
      <c r="A96" s="271" t="s">
        <v>41</v>
      </c>
      <c r="B96" s="216">
        <v>41428</v>
      </c>
      <c r="C96" s="395">
        <v>7</v>
      </c>
      <c r="D96" s="395" t="s">
        <v>309</v>
      </c>
      <c r="E96" s="395">
        <v>4</v>
      </c>
      <c r="F96" s="276">
        <v>7</v>
      </c>
      <c r="G96" s="276">
        <v>6</v>
      </c>
      <c r="H96" s="276">
        <v>7</v>
      </c>
      <c r="I96" s="276">
        <v>6</v>
      </c>
      <c r="J96" s="276">
        <v>7</v>
      </c>
      <c r="K96" s="276">
        <v>8</v>
      </c>
      <c r="L96" s="276">
        <v>5</v>
      </c>
      <c r="M96" s="276">
        <v>7</v>
      </c>
      <c r="N96" s="276">
        <v>8</v>
      </c>
      <c r="O96" s="395">
        <v>61</v>
      </c>
      <c r="P96" s="162">
        <v>60</v>
      </c>
      <c r="Q96" s="262"/>
      <c r="R96" s="70"/>
      <c r="S96" s="70"/>
      <c r="T96" s="70"/>
      <c r="U96" s="70"/>
      <c r="V96" s="71"/>
    </row>
    <row r="97" spans="1:22" ht="15" hidden="1" x14ac:dyDescent="0.25">
      <c r="A97" s="271" t="s">
        <v>40</v>
      </c>
      <c r="B97" s="216">
        <v>41435</v>
      </c>
      <c r="C97" s="395">
        <v>8</v>
      </c>
      <c r="D97" s="395" t="s">
        <v>290</v>
      </c>
      <c r="E97" s="395">
        <v>1</v>
      </c>
      <c r="F97" s="276">
        <v>5</v>
      </c>
      <c r="G97" s="276">
        <v>5</v>
      </c>
      <c r="H97" s="276">
        <v>4</v>
      </c>
      <c r="I97" s="276">
        <v>5</v>
      </c>
      <c r="J97" s="276">
        <v>3</v>
      </c>
      <c r="K97" s="276">
        <v>5</v>
      </c>
      <c r="L97" s="276">
        <v>3</v>
      </c>
      <c r="M97" s="276">
        <v>7</v>
      </c>
      <c r="N97" s="276">
        <v>7</v>
      </c>
      <c r="O97" s="395">
        <v>44</v>
      </c>
      <c r="P97" s="162">
        <v>44</v>
      </c>
      <c r="Q97" s="262"/>
      <c r="R97" s="70"/>
      <c r="S97" s="70"/>
      <c r="T97" s="70"/>
      <c r="U97" s="70"/>
      <c r="V97" s="71"/>
    </row>
    <row r="98" spans="1:22" ht="15" hidden="1" x14ac:dyDescent="0.25">
      <c r="A98" s="270" t="s">
        <v>39</v>
      </c>
      <c r="B98" s="216">
        <v>41435</v>
      </c>
      <c r="C98" s="395">
        <v>8</v>
      </c>
      <c r="D98" s="395" t="s">
        <v>291</v>
      </c>
      <c r="E98" s="395">
        <v>1</v>
      </c>
      <c r="F98" s="276">
        <v>5</v>
      </c>
      <c r="G98" s="276">
        <v>4</v>
      </c>
      <c r="H98" s="276">
        <v>4</v>
      </c>
      <c r="I98" s="276">
        <v>3</v>
      </c>
      <c r="J98" s="276">
        <v>5</v>
      </c>
      <c r="K98" s="276">
        <v>5</v>
      </c>
      <c r="L98" s="276">
        <v>3</v>
      </c>
      <c r="M98" s="276">
        <v>7</v>
      </c>
      <c r="N98" s="276">
        <v>7</v>
      </c>
      <c r="O98" s="395">
        <v>43</v>
      </c>
      <c r="P98" s="162">
        <v>43</v>
      </c>
      <c r="Q98" s="262"/>
      <c r="R98" s="70"/>
      <c r="S98" s="70"/>
      <c r="T98" s="70"/>
      <c r="U98" s="70"/>
      <c r="V98" s="71"/>
    </row>
    <row r="99" spans="1:22" ht="15" hidden="1" x14ac:dyDescent="0.25">
      <c r="A99" s="271" t="s">
        <v>32</v>
      </c>
      <c r="B99" s="216">
        <v>41435</v>
      </c>
      <c r="C99" s="395">
        <v>8</v>
      </c>
      <c r="D99" s="395" t="s">
        <v>289</v>
      </c>
      <c r="E99" s="395">
        <v>1</v>
      </c>
      <c r="F99" s="276">
        <v>5</v>
      </c>
      <c r="G99" s="276">
        <v>4</v>
      </c>
      <c r="H99" s="276">
        <v>5</v>
      </c>
      <c r="I99" s="276">
        <v>5</v>
      </c>
      <c r="J99" s="276">
        <v>5</v>
      </c>
      <c r="K99" s="276">
        <v>5</v>
      </c>
      <c r="L99" s="276">
        <v>5</v>
      </c>
      <c r="M99" s="276">
        <v>5</v>
      </c>
      <c r="N99" s="276">
        <v>6</v>
      </c>
      <c r="O99" s="395">
        <v>45</v>
      </c>
      <c r="P99" s="162">
        <v>45</v>
      </c>
      <c r="Q99" s="262"/>
      <c r="R99" s="70"/>
      <c r="S99" s="70"/>
      <c r="T99" s="70"/>
      <c r="U99" s="70"/>
      <c r="V99" s="71"/>
    </row>
    <row r="100" spans="1:22" ht="15" hidden="1" x14ac:dyDescent="0.25">
      <c r="A100" s="270" t="s">
        <v>131</v>
      </c>
      <c r="B100" s="216">
        <v>41435</v>
      </c>
      <c r="C100" s="395">
        <v>8</v>
      </c>
      <c r="D100" s="395" t="s">
        <v>462</v>
      </c>
      <c r="E100" s="395">
        <v>2</v>
      </c>
      <c r="F100" s="276">
        <v>7</v>
      </c>
      <c r="G100" s="276">
        <v>5</v>
      </c>
      <c r="H100" s="276">
        <v>6</v>
      </c>
      <c r="I100" s="276">
        <v>8</v>
      </c>
      <c r="J100" s="276">
        <v>4</v>
      </c>
      <c r="K100" s="276">
        <v>4</v>
      </c>
      <c r="L100" s="276">
        <v>4</v>
      </c>
      <c r="M100" s="276">
        <v>5</v>
      </c>
      <c r="N100" s="276">
        <v>6</v>
      </c>
      <c r="O100" s="395">
        <v>49</v>
      </c>
      <c r="P100" s="162">
        <v>49</v>
      </c>
      <c r="Q100" s="262"/>
      <c r="R100" s="70"/>
      <c r="S100" s="70"/>
      <c r="T100" s="70"/>
      <c r="U100" s="70"/>
      <c r="V100" s="71"/>
    </row>
    <row r="101" spans="1:22" ht="15" hidden="1" x14ac:dyDescent="0.25">
      <c r="A101" s="270" t="s">
        <v>34</v>
      </c>
      <c r="B101" s="216">
        <v>41435</v>
      </c>
      <c r="C101" s="395">
        <v>8</v>
      </c>
      <c r="D101" s="395" t="s">
        <v>297</v>
      </c>
      <c r="E101" s="395">
        <v>2</v>
      </c>
      <c r="F101" s="276">
        <v>5</v>
      </c>
      <c r="G101" s="276">
        <v>5</v>
      </c>
      <c r="H101" s="276">
        <v>5</v>
      </c>
      <c r="I101" s="276">
        <v>6</v>
      </c>
      <c r="J101" s="276">
        <v>5</v>
      </c>
      <c r="K101" s="276">
        <v>6</v>
      </c>
      <c r="L101" s="276">
        <v>4</v>
      </c>
      <c r="M101" s="276">
        <v>5</v>
      </c>
      <c r="N101" s="276">
        <v>8</v>
      </c>
      <c r="O101" s="395">
        <v>49</v>
      </c>
      <c r="P101" s="162">
        <v>49</v>
      </c>
      <c r="Q101" s="262"/>
      <c r="R101" s="70"/>
      <c r="S101" s="70"/>
      <c r="T101" s="70"/>
      <c r="U101" s="70"/>
      <c r="V101" s="71"/>
    </row>
    <row r="102" spans="1:22" ht="15" hidden="1" x14ac:dyDescent="0.25">
      <c r="A102" s="271" t="s">
        <v>41</v>
      </c>
      <c r="B102" s="216">
        <v>41435</v>
      </c>
      <c r="C102" s="395">
        <v>8</v>
      </c>
      <c r="D102" s="395" t="s">
        <v>292</v>
      </c>
      <c r="E102" s="395">
        <v>2</v>
      </c>
      <c r="F102" s="276">
        <v>5</v>
      </c>
      <c r="G102" s="276">
        <v>4</v>
      </c>
      <c r="H102" s="276">
        <v>5</v>
      </c>
      <c r="I102" s="276">
        <v>8</v>
      </c>
      <c r="J102" s="276">
        <v>4</v>
      </c>
      <c r="K102" s="276">
        <v>7</v>
      </c>
      <c r="L102" s="276">
        <v>4</v>
      </c>
      <c r="M102" s="276">
        <v>7</v>
      </c>
      <c r="N102" s="276">
        <v>8</v>
      </c>
      <c r="O102" s="395">
        <v>52</v>
      </c>
      <c r="P102" s="162">
        <v>52</v>
      </c>
      <c r="Q102" s="262"/>
      <c r="R102" s="70"/>
      <c r="S102" s="70"/>
      <c r="T102" s="70"/>
      <c r="U102" s="70"/>
      <c r="V102" s="71"/>
    </row>
    <row r="103" spans="1:22" ht="15" x14ac:dyDescent="0.25">
      <c r="A103" s="270" t="s">
        <v>29</v>
      </c>
      <c r="B103" s="216">
        <v>41435</v>
      </c>
      <c r="C103" s="395">
        <v>8</v>
      </c>
      <c r="D103" s="395" t="s">
        <v>300</v>
      </c>
      <c r="E103" s="395">
        <v>3</v>
      </c>
      <c r="F103" s="276">
        <v>5</v>
      </c>
      <c r="G103" s="276">
        <v>4</v>
      </c>
      <c r="H103" s="276">
        <v>3</v>
      </c>
      <c r="I103" s="276">
        <v>6</v>
      </c>
      <c r="J103" s="276">
        <v>7</v>
      </c>
      <c r="K103" s="276">
        <v>6</v>
      </c>
      <c r="L103" s="276">
        <v>6</v>
      </c>
      <c r="M103" s="276">
        <v>7</v>
      </c>
      <c r="N103" s="276">
        <v>3</v>
      </c>
      <c r="O103" s="395">
        <v>47</v>
      </c>
      <c r="P103" s="162">
        <v>47</v>
      </c>
      <c r="Q103" s="262"/>
      <c r="R103" s="70"/>
      <c r="S103" s="70"/>
      <c r="T103" s="70"/>
      <c r="U103" s="70"/>
      <c r="V103" s="71"/>
    </row>
    <row r="104" spans="1:22" ht="15" hidden="1" x14ac:dyDescent="0.25">
      <c r="A104" s="270" t="s">
        <v>37</v>
      </c>
      <c r="B104" s="216">
        <v>41435</v>
      </c>
      <c r="C104" s="395">
        <v>8</v>
      </c>
      <c r="D104" s="395" t="s">
        <v>298</v>
      </c>
      <c r="E104" s="395">
        <v>3</v>
      </c>
      <c r="F104" s="276">
        <v>3</v>
      </c>
      <c r="G104" s="276">
        <v>5</v>
      </c>
      <c r="H104" s="276">
        <v>5</v>
      </c>
      <c r="I104" s="276">
        <v>6</v>
      </c>
      <c r="J104" s="276">
        <v>3</v>
      </c>
      <c r="K104" s="276">
        <v>6</v>
      </c>
      <c r="L104" s="276">
        <v>5</v>
      </c>
      <c r="M104" s="276">
        <v>4</v>
      </c>
      <c r="N104" s="276">
        <v>6</v>
      </c>
      <c r="O104" s="395">
        <v>43</v>
      </c>
      <c r="P104" s="162">
        <v>43</v>
      </c>
      <c r="Q104" s="262"/>
      <c r="R104" s="70"/>
      <c r="S104" s="70"/>
      <c r="T104" s="70"/>
      <c r="U104" s="70"/>
      <c r="V104" s="71"/>
    </row>
    <row r="105" spans="1:22" ht="15" hidden="1" x14ac:dyDescent="0.25">
      <c r="A105" s="271" t="s">
        <v>129</v>
      </c>
      <c r="B105" s="216">
        <v>41435</v>
      </c>
      <c r="C105" s="395">
        <v>8</v>
      </c>
      <c r="D105" s="395" t="s">
        <v>463</v>
      </c>
      <c r="E105" s="395">
        <v>3</v>
      </c>
      <c r="F105" s="276">
        <v>6</v>
      </c>
      <c r="G105" s="276">
        <v>5</v>
      </c>
      <c r="H105" s="276">
        <v>6</v>
      </c>
      <c r="I105" s="276">
        <v>5</v>
      </c>
      <c r="J105" s="276">
        <v>4</v>
      </c>
      <c r="K105" s="276">
        <v>6</v>
      </c>
      <c r="L105" s="276">
        <v>3</v>
      </c>
      <c r="M105" s="276">
        <v>4</v>
      </c>
      <c r="N105" s="276">
        <v>7</v>
      </c>
      <c r="O105" s="395">
        <v>46</v>
      </c>
      <c r="P105" s="162">
        <v>46</v>
      </c>
      <c r="Q105" s="262"/>
      <c r="R105" s="70"/>
      <c r="S105" s="70"/>
      <c r="T105" s="70"/>
      <c r="U105" s="70"/>
      <c r="V105" s="71"/>
    </row>
    <row r="106" spans="1:22" ht="15" hidden="1" x14ac:dyDescent="0.25">
      <c r="A106" s="270" t="s">
        <v>130</v>
      </c>
      <c r="B106" s="216">
        <v>41442</v>
      </c>
      <c r="C106" s="395">
        <v>9</v>
      </c>
      <c r="D106" s="395" t="s">
        <v>464</v>
      </c>
      <c r="E106" s="395">
        <v>1</v>
      </c>
      <c r="F106" s="276">
        <v>5</v>
      </c>
      <c r="G106" s="276">
        <v>5</v>
      </c>
      <c r="H106" s="276">
        <v>4</v>
      </c>
      <c r="I106" s="276">
        <v>5</v>
      </c>
      <c r="J106" s="276">
        <v>5</v>
      </c>
      <c r="K106" s="276">
        <v>4</v>
      </c>
      <c r="L106" s="276">
        <v>5</v>
      </c>
      <c r="M106" s="276">
        <v>5</v>
      </c>
      <c r="N106" s="276">
        <v>6</v>
      </c>
      <c r="O106" s="395">
        <v>44</v>
      </c>
      <c r="P106" s="162">
        <v>44</v>
      </c>
      <c r="Q106" s="262"/>
      <c r="R106" s="70"/>
      <c r="S106" s="70"/>
      <c r="T106" s="70"/>
      <c r="U106" s="70"/>
      <c r="V106" s="71"/>
    </row>
    <row r="107" spans="1:22" ht="15" hidden="1" x14ac:dyDescent="0.25">
      <c r="A107" s="270" t="s">
        <v>35</v>
      </c>
      <c r="B107" s="216">
        <v>41442</v>
      </c>
      <c r="C107" s="395">
        <v>9</v>
      </c>
      <c r="D107" s="395" t="s">
        <v>274</v>
      </c>
      <c r="E107" s="395">
        <v>1</v>
      </c>
      <c r="F107" s="276">
        <v>6</v>
      </c>
      <c r="G107" s="276">
        <v>4</v>
      </c>
      <c r="H107" s="276">
        <v>4</v>
      </c>
      <c r="I107" s="276">
        <v>8</v>
      </c>
      <c r="J107" s="276">
        <v>4</v>
      </c>
      <c r="K107" s="276">
        <v>5</v>
      </c>
      <c r="L107" s="276">
        <v>5</v>
      </c>
      <c r="M107" s="276">
        <v>5</v>
      </c>
      <c r="N107" s="276">
        <v>8</v>
      </c>
      <c r="O107" s="395">
        <v>49</v>
      </c>
      <c r="P107" s="162">
        <v>49</v>
      </c>
      <c r="Q107" s="262"/>
      <c r="R107" s="70"/>
      <c r="S107" s="70"/>
      <c r="T107" s="70"/>
      <c r="U107" s="70"/>
      <c r="V107" s="71"/>
    </row>
    <row r="108" spans="1:22" ht="15" hidden="1" x14ac:dyDescent="0.25">
      <c r="A108" s="271" t="s">
        <v>32</v>
      </c>
      <c r="B108" s="216">
        <v>41442</v>
      </c>
      <c r="C108" s="395">
        <v>9</v>
      </c>
      <c r="D108" s="395" t="s">
        <v>267</v>
      </c>
      <c r="E108" s="395">
        <v>2</v>
      </c>
      <c r="F108" s="276">
        <v>6</v>
      </c>
      <c r="G108" s="276">
        <v>4</v>
      </c>
      <c r="H108" s="276">
        <v>4</v>
      </c>
      <c r="I108" s="276">
        <v>6</v>
      </c>
      <c r="J108" s="276">
        <v>3</v>
      </c>
      <c r="K108" s="276">
        <v>4</v>
      </c>
      <c r="L108" s="276">
        <v>4</v>
      </c>
      <c r="M108" s="276">
        <v>4</v>
      </c>
      <c r="N108" s="276">
        <v>6</v>
      </c>
      <c r="O108" s="395">
        <v>41</v>
      </c>
      <c r="P108" s="162">
        <v>41</v>
      </c>
      <c r="Q108" s="262"/>
      <c r="R108" s="70"/>
      <c r="S108" s="70"/>
      <c r="T108" s="70"/>
      <c r="U108" s="70"/>
      <c r="V108" s="71"/>
    </row>
    <row r="109" spans="1:22" ht="15" hidden="1" x14ac:dyDescent="0.25">
      <c r="A109" s="271" t="s">
        <v>28</v>
      </c>
      <c r="B109" s="216">
        <v>41442</v>
      </c>
      <c r="C109" s="395">
        <v>9</v>
      </c>
      <c r="D109" s="395" t="s">
        <v>276</v>
      </c>
      <c r="E109" s="395">
        <v>2</v>
      </c>
      <c r="F109" s="276">
        <v>7</v>
      </c>
      <c r="G109" s="276">
        <v>4</v>
      </c>
      <c r="H109" s="276">
        <v>4</v>
      </c>
      <c r="I109" s="276">
        <v>6</v>
      </c>
      <c r="J109" s="276">
        <v>8</v>
      </c>
      <c r="K109" s="276">
        <v>9</v>
      </c>
      <c r="L109" s="276">
        <v>4</v>
      </c>
      <c r="M109" s="276">
        <v>5</v>
      </c>
      <c r="N109" s="276">
        <v>9</v>
      </c>
      <c r="O109" s="395">
        <v>56</v>
      </c>
      <c r="P109" s="162">
        <v>55</v>
      </c>
      <c r="Q109" s="262"/>
      <c r="R109" s="70"/>
      <c r="S109" s="70"/>
      <c r="T109" s="70"/>
      <c r="U109" s="70"/>
      <c r="V109" s="71"/>
    </row>
    <row r="110" spans="1:22" ht="15" hidden="1" x14ac:dyDescent="0.25">
      <c r="A110" s="270" t="s">
        <v>40</v>
      </c>
      <c r="B110" s="216">
        <v>41442</v>
      </c>
      <c r="C110" s="395">
        <v>9</v>
      </c>
      <c r="D110" s="395" t="s">
        <v>420</v>
      </c>
      <c r="E110" s="395">
        <v>2</v>
      </c>
      <c r="F110" s="276">
        <v>6</v>
      </c>
      <c r="G110" s="276">
        <v>4</v>
      </c>
      <c r="H110" s="276">
        <v>4</v>
      </c>
      <c r="I110" s="276">
        <v>6</v>
      </c>
      <c r="J110" s="276">
        <v>6</v>
      </c>
      <c r="K110" s="276">
        <v>4</v>
      </c>
      <c r="L110" s="276">
        <v>4</v>
      </c>
      <c r="M110" s="276">
        <v>5</v>
      </c>
      <c r="N110" s="276">
        <v>8</v>
      </c>
      <c r="O110" s="395">
        <v>47</v>
      </c>
      <c r="P110" s="162">
        <v>47</v>
      </c>
      <c r="Q110" s="262"/>
      <c r="R110" s="70"/>
      <c r="S110" s="70"/>
      <c r="T110" s="70"/>
      <c r="U110" s="70"/>
      <c r="V110" s="71"/>
    </row>
    <row r="111" spans="1:22" ht="15" hidden="1" x14ac:dyDescent="0.25">
      <c r="A111" s="271" t="s">
        <v>41</v>
      </c>
      <c r="B111" s="216">
        <v>41442</v>
      </c>
      <c r="C111" s="395">
        <v>9</v>
      </c>
      <c r="D111" s="395" t="s">
        <v>281</v>
      </c>
      <c r="E111" s="395">
        <v>2</v>
      </c>
      <c r="F111" s="276">
        <v>6</v>
      </c>
      <c r="G111" s="276">
        <v>4</v>
      </c>
      <c r="H111" s="276">
        <v>4</v>
      </c>
      <c r="I111" s="276">
        <v>6</v>
      </c>
      <c r="J111" s="276">
        <v>5</v>
      </c>
      <c r="K111" s="276">
        <v>6</v>
      </c>
      <c r="L111" s="276">
        <v>5</v>
      </c>
      <c r="M111" s="276">
        <v>3</v>
      </c>
      <c r="N111" s="276">
        <v>6</v>
      </c>
      <c r="O111" s="395">
        <v>45</v>
      </c>
      <c r="P111" s="162">
        <v>45</v>
      </c>
      <c r="Q111" s="262"/>
      <c r="R111" s="70"/>
      <c r="S111" s="70"/>
      <c r="T111" s="70"/>
      <c r="U111" s="70"/>
      <c r="V111" s="71"/>
    </row>
    <row r="112" spans="1:22" ht="15" hidden="1" x14ac:dyDescent="0.25">
      <c r="A112" s="270" t="s">
        <v>129</v>
      </c>
      <c r="B112" s="216">
        <v>41442</v>
      </c>
      <c r="C112" s="395">
        <v>9</v>
      </c>
      <c r="D112" s="395" t="s">
        <v>465</v>
      </c>
      <c r="E112" s="395">
        <v>3</v>
      </c>
      <c r="F112" s="276">
        <v>5</v>
      </c>
      <c r="G112" s="276">
        <v>5</v>
      </c>
      <c r="H112" s="276">
        <v>5</v>
      </c>
      <c r="I112" s="276">
        <v>6</v>
      </c>
      <c r="J112" s="276">
        <v>4</v>
      </c>
      <c r="K112" s="276">
        <v>10</v>
      </c>
      <c r="L112" s="276">
        <v>5</v>
      </c>
      <c r="M112" s="276">
        <v>8</v>
      </c>
      <c r="N112" s="276">
        <v>5</v>
      </c>
      <c r="O112" s="395">
        <v>53</v>
      </c>
      <c r="P112" s="162">
        <v>51</v>
      </c>
      <c r="Q112" s="262"/>
      <c r="R112" s="70"/>
      <c r="S112" s="70"/>
      <c r="T112" s="70"/>
      <c r="U112" s="70"/>
      <c r="V112" s="71"/>
    </row>
    <row r="113" spans="1:22" ht="15" x14ac:dyDescent="0.25">
      <c r="A113" s="270" t="s">
        <v>29</v>
      </c>
      <c r="B113" s="216">
        <v>41442</v>
      </c>
      <c r="C113" s="395">
        <v>9</v>
      </c>
      <c r="D113" s="395" t="s">
        <v>273</v>
      </c>
      <c r="E113" s="395">
        <v>3</v>
      </c>
      <c r="F113" s="276">
        <v>6</v>
      </c>
      <c r="G113" s="276">
        <v>6</v>
      </c>
      <c r="H113" s="276">
        <v>4</v>
      </c>
      <c r="I113" s="276">
        <v>6</v>
      </c>
      <c r="J113" s="276">
        <v>4</v>
      </c>
      <c r="K113" s="276">
        <v>6</v>
      </c>
      <c r="L113" s="276">
        <v>4</v>
      </c>
      <c r="M113" s="276">
        <v>5</v>
      </c>
      <c r="N113" s="276">
        <v>7</v>
      </c>
      <c r="O113" s="395">
        <v>48</v>
      </c>
      <c r="P113" s="162">
        <v>48</v>
      </c>
      <c r="Q113" s="262"/>
      <c r="R113" s="70"/>
      <c r="S113" s="70"/>
      <c r="T113" s="70"/>
      <c r="U113" s="70"/>
      <c r="V113" s="71"/>
    </row>
    <row r="114" spans="1:22" ht="15" hidden="1" x14ac:dyDescent="0.25">
      <c r="A114" s="271" t="s">
        <v>131</v>
      </c>
      <c r="B114" s="216">
        <v>41442</v>
      </c>
      <c r="C114" s="395">
        <v>9</v>
      </c>
      <c r="D114" s="395" t="s">
        <v>466</v>
      </c>
      <c r="E114" s="395">
        <v>3</v>
      </c>
      <c r="F114" s="276">
        <v>5</v>
      </c>
      <c r="G114" s="276">
        <v>5</v>
      </c>
      <c r="H114" s="276">
        <v>5</v>
      </c>
      <c r="I114" s="276">
        <v>7</v>
      </c>
      <c r="J114" s="276">
        <v>4</v>
      </c>
      <c r="K114" s="276">
        <v>6</v>
      </c>
      <c r="L114" s="276">
        <v>5</v>
      </c>
      <c r="M114" s="276">
        <v>6</v>
      </c>
      <c r="N114" s="276">
        <v>7</v>
      </c>
      <c r="O114" s="395">
        <v>50</v>
      </c>
      <c r="P114" s="162">
        <v>50</v>
      </c>
      <c r="Q114" s="262"/>
      <c r="R114" s="70"/>
      <c r="S114" s="70"/>
      <c r="T114" s="70"/>
      <c r="U114" s="70"/>
      <c r="V114" s="71"/>
    </row>
    <row r="115" spans="1:22" ht="15" hidden="1" x14ac:dyDescent="0.25">
      <c r="A115" s="271" t="s">
        <v>47</v>
      </c>
      <c r="B115" s="216">
        <v>41442</v>
      </c>
      <c r="C115" s="395">
        <v>9</v>
      </c>
      <c r="D115" s="395" t="s">
        <v>280</v>
      </c>
      <c r="E115" s="395">
        <v>3</v>
      </c>
      <c r="F115" s="276">
        <v>4</v>
      </c>
      <c r="G115" s="276">
        <v>5</v>
      </c>
      <c r="H115" s="276">
        <v>4</v>
      </c>
      <c r="I115" s="276">
        <v>6</v>
      </c>
      <c r="J115" s="276">
        <v>5</v>
      </c>
      <c r="K115" s="276">
        <v>5</v>
      </c>
      <c r="L115" s="276">
        <v>5</v>
      </c>
      <c r="M115" s="276">
        <v>4</v>
      </c>
      <c r="N115" s="276">
        <v>5</v>
      </c>
      <c r="O115" s="395">
        <v>43</v>
      </c>
      <c r="P115" s="162">
        <v>43</v>
      </c>
      <c r="Q115" s="262"/>
      <c r="R115" s="70"/>
      <c r="S115" s="70"/>
      <c r="T115" s="70"/>
      <c r="U115" s="70"/>
      <c r="V115" s="71"/>
    </row>
    <row r="116" spans="1:22" ht="15" hidden="1" x14ac:dyDescent="0.25">
      <c r="A116" s="270" t="s">
        <v>43</v>
      </c>
      <c r="B116" s="216">
        <v>41442</v>
      </c>
      <c r="C116" s="395">
        <v>9</v>
      </c>
      <c r="D116" s="395" t="s">
        <v>275</v>
      </c>
      <c r="E116" s="395">
        <v>4</v>
      </c>
      <c r="F116" s="276">
        <v>5</v>
      </c>
      <c r="G116" s="276">
        <v>5</v>
      </c>
      <c r="H116" s="276">
        <v>3</v>
      </c>
      <c r="I116" s="276">
        <v>6</v>
      </c>
      <c r="J116" s="276">
        <v>5</v>
      </c>
      <c r="K116" s="276">
        <v>6</v>
      </c>
      <c r="L116" s="276">
        <v>4</v>
      </c>
      <c r="M116" s="276">
        <v>6</v>
      </c>
      <c r="N116" s="276">
        <v>6</v>
      </c>
      <c r="O116" s="395">
        <v>46</v>
      </c>
      <c r="P116" s="162">
        <v>46</v>
      </c>
      <c r="Q116" s="262"/>
      <c r="R116" s="70"/>
      <c r="S116" s="70"/>
      <c r="T116" s="70"/>
      <c r="U116" s="70"/>
      <c r="V116" s="71"/>
    </row>
    <row r="117" spans="1:22" ht="15" hidden="1" x14ac:dyDescent="0.25">
      <c r="A117" s="270" t="s">
        <v>37</v>
      </c>
      <c r="B117" s="216">
        <v>41442</v>
      </c>
      <c r="C117" s="395">
        <v>9</v>
      </c>
      <c r="D117" s="395" t="s">
        <v>282</v>
      </c>
      <c r="E117" s="395">
        <v>4</v>
      </c>
      <c r="F117" s="276">
        <v>5</v>
      </c>
      <c r="G117" s="276">
        <v>4</v>
      </c>
      <c r="H117" s="276">
        <v>4</v>
      </c>
      <c r="I117" s="276">
        <v>6</v>
      </c>
      <c r="J117" s="276">
        <v>3</v>
      </c>
      <c r="K117" s="276">
        <v>4</v>
      </c>
      <c r="L117" s="276">
        <v>3</v>
      </c>
      <c r="M117" s="276">
        <v>5</v>
      </c>
      <c r="N117" s="276">
        <v>5</v>
      </c>
      <c r="O117" s="395">
        <v>39</v>
      </c>
      <c r="P117" s="162">
        <v>39</v>
      </c>
      <c r="Q117" s="262"/>
      <c r="R117" s="70"/>
      <c r="S117" s="70"/>
      <c r="T117" s="70"/>
      <c r="U117" s="70"/>
      <c r="V117" s="71"/>
    </row>
    <row r="118" spans="1:22" ht="15" hidden="1" x14ac:dyDescent="0.25">
      <c r="A118" s="271" t="s">
        <v>39</v>
      </c>
      <c r="B118" s="216">
        <v>41442</v>
      </c>
      <c r="C118" s="395">
        <v>9</v>
      </c>
      <c r="D118" s="395" t="s">
        <v>283</v>
      </c>
      <c r="E118" s="395">
        <v>4</v>
      </c>
      <c r="F118" s="276">
        <v>6</v>
      </c>
      <c r="G118" s="276">
        <v>4</v>
      </c>
      <c r="H118" s="276">
        <v>3</v>
      </c>
      <c r="I118" s="276">
        <v>5</v>
      </c>
      <c r="J118" s="276">
        <v>5</v>
      </c>
      <c r="K118" s="276">
        <v>7</v>
      </c>
      <c r="L118" s="276">
        <v>6</v>
      </c>
      <c r="M118" s="276">
        <v>5</v>
      </c>
      <c r="N118" s="276">
        <v>6</v>
      </c>
      <c r="O118" s="395">
        <v>47</v>
      </c>
      <c r="P118" s="162">
        <v>47</v>
      </c>
      <c r="Q118" s="262"/>
      <c r="R118" s="70"/>
      <c r="S118" s="70"/>
      <c r="T118" s="70"/>
      <c r="U118" s="70"/>
      <c r="V118" s="71"/>
    </row>
    <row r="119" spans="1:22" ht="15" hidden="1" x14ac:dyDescent="0.25">
      <c r="A119" s="270" t="s">
        <v>129</v>
      </c>
      <c r="B119" s="216">
        <v>41449</v>
      </c>
      <c r="C119" s="395">
        <v>10</v>
      </c>
      <c r="D119" s="395" t="s">
        <v>467</v>
      </c>
      <c r="E119" s="395">
        <v>1</v>
      </c>
      <c r="F119" s="276">
        <v>6</v>
      </c>
      <c r="G119" s="276">
        <v>4</v>
      </c>
      <c r="H119" s="276">
        <v>3</v>
      </c>
      <c r="I119" s="276">
        <v>6</v>
      </c>
      <c r="J119" s="276">
        <v>5</v>
      </c>
      <c r="K119" s="276">
        <v>5</v>
      </c>
      <c r="L119" s="276">
        <v>4</v>
      </c>
      <c r="M119" s="276">
        <v>6</v>
      </c>
      <c r="N119" s="276">
        <v>6</v>
      </c>
      <c r="O119" s="395">
        <v>45</v>
      </c>
      <c r="P119" s="162">
        <v>45</v>
      </c>
      <c r="Q119" s="262"/>
      <c r="R119" s="70"/>
      <c r="S119" s="70"/>
      <c r="T119" s="70"/>
      <c r="U119" s="70"/>
      <c r="V119" s="71"/>
    </row>
    <row r="120" spans="1:22" ht="15" x14ac:dyDescent="0.25">
      <c r="A120" s="270" t="s">
        <v>29</v>
      </c>
      <c r="B120" s="216">
        <v>41449</v>
      </c>
      <c r="C120" s="395">
        <v>10</v>
      </c>
      <c r="D120" s="395" t="s">
        <v>261</v>
      </c>
      <c r="E120" s="395">
        <v>1</v>
      </c>
      <c r="F120" s="276">
        <v>5</v>
      </c>
      <c r="G120" s="276">
        <v>4</v>
      </c>
      <c r="H120" s="276">
        <v>2</v>
      </c>
      <c r="I120" s="276">
        <v>4</v>
      </c>
      <c r="J120" s="276">
        <v>6</v>
      </c>
      <c r="K120" s="276">
        <v>5</v>
      </c>
      <c r="L120" s="276">
        <v>3</v>
      </c>
      <c r="M120" s="276">
        <v>5</v>
      </c>
      <c r="N120" s="276">
        <v>5</v>
      </c>
      <c r="O120" s="395">
        <v>39</v>
      </c>
      <c r="P120" s="162">
        <v>39</v>
      </c>
      <c r="Q120" s="262"/>
      <c r="R120" s="70"/>
      <c r="S120" s="70"/>
      <c r="T120" s="70"/>
      <c r="U120" s="70"/>
      <c r="V120" s="71"/>
    </row>
    <row r="121" spans="1:22" ht="15" hidden="1" x14ac:dyDescent="0.25">
      <c r="A121" s="271" t="s">
        <v>43</v>
      </c>
      <c r="B121" s="216">
        <v>41449</v>
      </c>
      <c r="C121" s="395">
        <v>10</v>
      </c>
      <c r="D121" s="395" t="s">
        <v>260</v>
      </c>
      <c r="E121" s="395">
        <v>1</v>
      </c>
      <c r="F121" s="276">
        <v>4</v>
      </c>
      <c r="G121" s="276">
        <v>4</v>
      </c>
      <c r="H121" s="276">
        <v>5</v>
      </c>
      <c r="I121" s="276">
        <v>5</v>
      </c>
      <c r="J121" s="276">
        <v>6</v>
      </c>
      <c r="K121" s="276">
        <v>6</v>
      </c>
      <c r="L121" s="276">
        <v>5</v>
      </c>
      <c r="M121" s="276">
        <v>5</v>
      </c>
      <c r="N121" s="276">
        <v>6</v>
      </c>
      <c r="O121" s="395">
        <v>46</v>
      </c>
      <c r="P121" s="162">
        <v>46</v>
      </c>
      <c r="Q121" s="262"/>
      <c r="R121" s="70"/>
      <c r="S121" s="70"/>
      <c r="T121" s="70"/>
      <c r="U121" s="70"/>
      <c r="V121" s="71"/>
    </row>
    <row r="122" spans="1:22" ht="15" hidden="1" x14ac:dyDescent="0.25">
      <c r="A122" s="271" t="s">
        <v>37</v>
      </c>
      <c r="B122" s="216">
        <v>41449</v>
      </c>
      <c r="C122" s="395">
        <v>10</v>
      </c>
      <c r="D122" s="395" t="s">
        <v>265</v>
      </c>
      <c r="E122" s="395">
        <v>2</v>
      </c>
      <c r="F122" s="276">
        <v>4</v>
      </c>
      <c r="G122" s="276">
        <v>5</v>
      </c>
      <c r="H122" s="276">
        <v>5</v>
      </c>
      <c r="I122" s="276">
        <v>4</v>
      </c>
      <c r="J122" s="276">
        <v>3</v>
      </c>
      <c r="K122" s="276">
        <v>5</v>
      </c>
      <c r="L122" s="276">
        <v>4</v>
      </c>
      <c r="M122" s="276">
        <v>4</v>
      </c>
      <c r="N122" s="276">
        <v>6</v>
      </c>
      <c r="O122" s="395">
        <v>40</v>
      </c>
      <c r="P122" s="162">
        <v>40</v>
      </c>
      <c r="Q122" s="262"/>
      <c r="R122" s="70"/>
      <c r="S122" s="70"/>
      <c r="T122" s="70"/>
      <c r="U122" s="70"/>
      <c r="V122" s="71"/>
    </row>
    <row r="123" spans="1:22" ht="15" hidden="1" x14ac:dyDescent="0.25">
      <c r="A123" s="270" t="s">
        <v>34</v>
      </c>
      <c r="B123" s="216">
        <v>41449</v>
      </c>
      <c r="C123" s="395">
        <v>10</v>
      </c>
      <c r="D123" s="395" t="s">
        <v>262</v>
      </c>
      <c r="E123" s="395">
        <v>2</v>
      </c>
      <c r="F123" s="276">
        <v>7</v>
      </c>
      <c r="G123" s="276">
        <v>5</v>
      </c>
      <c r="H123" s="276">
        <v>4</v>
      </c>
      <c r="I123" s="276">
        <v>8</v>
      </c>
      <c r="J123" s="276">
        <v>4</v>
      </c>
      <c r="K123" s="276">
        <v>6</v>
      </c>
      <c r="L123" s="276">
        <v>4</v>
      </c>
      <c r="M123" s="276">
        <v>5</v>
      </c>
      <c r="N123" s="276">
        <v>6</v>
      </c>
      <c r="O123" s="395">
        <v>49</v>
      </c>
      <c r="P123" s="162">
        <v>49</v>
      </c>
      <c r="Q123" s="262"/>
      <c r="R123" s="70"/>
      <c r="S123" s="70"/>
      <c r="T123" s="70"/>
      <c r="U123" s="70"/>
      <c r="V123" s="71"/>
    </row>
    <row r="124" spans="1:22" ht="15" hidden="1" x14ac:dyDescent="0.25">
      <c r="A124" s="270" t="s">
        <v>40</v>
      </c>
      <c r="B124" s="216">
        <v>41449</v>
      </c>
      <c r="C124" s="395">
        <v>10</v>
      </c>
      <c r="D124" s="395" t="s">
        <v>264</v>
      </c>
      <c r="E124" s="395">
        <v>2</v>
      </c>
      <c r="F124" s="276">
        <v>5</v>
      </c>
      <c r="G124" s="276">
        <v>4</v>
      </c>
      <c r="H124" s="276">
        <v>4</v>
      </c>
      <c r="I124" s="276">
        <v>5</v>
      </c>
      <c r="J124" s="276">
        <v>5</v>
      </c>
      <c r="K124" s="276">
        <v>6</v>
      </c>
      <c r="L124" s="276">
        <v>3</v>
      </c>
      <c r="M124" s="276">
        <v>5</v>
      </c>
      <c r="N124" s="276">
        <v>6</v>
      </c>
      <c r="O124" s="395">
        <v>43</v>
      </c>
      <c r="P124" s="162">
        <v>43</v>
      </c>
      <c r="Q124" s="262"/>
      <c r="R124" s="70"/>
      <c r="S124" s="70"/>
      <c r="T124" s="70"/>
      <c r="U124" s="70"/>
      <c r="V124" s="71"/>
    </row>
    <row r="125" spans="1:22" ht="15" hidden="1" x14ac:dyDescent="0.25">
      <c r="A125" s="271" t="s">
        <v>32</v>
      </c>
      <c r="B125" s="216">
        <v>41449</v>
      </c>
      <c r="C125" s="395">
        <v>10</v>
      </c>
      <c r="D125" s="395" t="s">
        <v>253</v>
      </c>
      <c r="E125" s="395">
        <v>3</v>
      </c>
      <c r="F125" s="276">
        <v>5</v>
      </c>
      <c r="G125" s="276">
        <v>5</v>
      </c>
      <c r="H125" s="276">
        <v>5</v>
      </c>
      <c r="I125" s="276">
        <v>6</v>
      </c>
      <c r="J125" s="276">
        <v>4</v>
      </c>
      <c r="K125" s="276">
        <v>5</v>
      </c>
      <c r="L125" s="276">
        <v>3</v>
      </c>
      <c r="M125" s="276">
        <v>7</v>
      </c>
      <c r="N125" s="276">
        <v>7</v>
      </c>
      <c r="O125" s="395">
        <v>47</v>
      </c>
      <c r="P125" s="162">
        <v>47</v>
      </c>
      <c r="Q125" s="262"/>
      <c r="R125" s="70"/>
      <c r="S125" s="70"/>
      <c r="T125" s="70"/>
      <c r="U125" s="70"/>
      <c r="V125" s="71"/>
    </row>
    <row r="126" spans="1:22" ht="15" hidden="1" x14ac:dyDescent="0.25">
      <c r="A126" s="271" t="s">
        <v>47</v>
      </c>
      <c r="B126" s="216">
        <v>41449</v>
      </c>
      <c r="C126" s="395">
        <v>10</v>
      </c>
      <c r="D126" s="395" t="s">
        <v>259</v>
      </c>
      <c r="E126" s="395">
        <v>3</v>
      </c>
      <c r="F126" s="276">
        <v>5</v>
      </c>
      <c r="G126" s="276">
        <v>3</v>
      </c>
      <c r="H126" s="276">
        <v>4</v>
      </c>
      <c r="I126" s="276">
        <v>5</v>
      </c>
      <c r="J126" s="276">
        <v>5</v>
      </c>
      <c r="K126" s="276">
        <v>6</v>
      </c>
      <c r="L126" s="276">
        <v>5</v>
      </c>
      <c r="M126" s="276">
        <v>5</v>
      </c>
      <c r="N126" s="276">
        <v>6</v>
      </c>
      <c r="O126" s="395">
        <v>44</v>
      </c>
      <c r="P126" s="162">
        <v>44</v>
      </c>
      <c r="Q126" s="262"/>
      <c r="R126" s="70"/>
      <c r="S126" s="70"/>
      <c r="T126" s="70"/>
      <c r="U126" s="70"/>
      <c r="V126" s="71"/>
    </row>
    <row r="127" spans="1:22" ht="15" hidden="1" x14ac:dyDescent="0.25">
      <c r="A127" s="271" t="s">
        <v>39</v>
      </c>
      <c r="B127" s="216">
        <v>41449</v>
      </c>
      <c r="C127" s="395">
        <v>10</v>
      </c>
      <c r="D127" s="395" t="s">
        <v>263</v>
      </c>
      <c r="E127" s="395">
        <v>3</v>
      </c>
      <c r="F127" s="276">
        <v>5</v>
      </c>
      <c r="G127" s="276">
        <v>4</v>
      </c>
      <c r="H127" s="276">
        <v>4</v>
      </c>
      <c r="I127" s="276">
        <v>5</v>
      </c>
      <c r="J127" s="276">
        <v>5</v>
      </c>
      <c r="K127" s="276">
        <v>4</v>
      </c>
      <c r="L127" s="276">
        <v>4</v>
      </c>
      <c r="M127" s="276">
        <v>4</v>
      </c>
      <c r="N127" s="276">
        <v>4</v>
      </c>
      <c r="O127" s="395">
        <v>39</v>
      </c>
      <c r="P127" s="162">
        <v>39</v>
      </c>
      <c r="Q127" s="262"/>
      <c r="R127" s="70"/>
      <c r="S127" s="70"/>
      <c r="T127" s="70"/>
      <c r="U127" s="70"/>
      <c r="V127" s="71"/>
    </row>
    <row r="128" spans="1:22" ht="15" hidden="1" x14ac:dyDescent="0.25">
      <c r="A128" s="271" t="s">
        <v>41</v>
      </c>
      <c r="B128" s="216">
        <v>41449</v>
      </c>
      <c r="C128" s="395">
        <v>10</v>
      </c>
      <c r="D128" s="395" t="s">
        <v>266</v>
      </c>
      <c r="E128" s="395">
        <v>3</v>
      </c>
      <c r="F128" s="276">
        <v>6</v>
      </c>
      <c r="G128" s="276">
        <v>6</v>
      </c>
      <c r="H128" s="276">
        <v>3</v>
      </c>
      <c r="I128" s="276">
        <v>6</v>
      </c>
      <c r="J128" s="276">
        <v>4</v>
      </c>
      <c r="K128" s="276">
        <v>5</v>
      </c>
      <c r="L128" s="276">
        <v>4</v>
      </c>
      <c r="M128" s="276">
        <v>5</v>
      </c>
      <c r="N128" s="276">
        <v>6</v>
      </c>
      <c r="O128" s="395">
        <v>45</v>
      </c>
      <c r="P128" s="162">
        <v>45</v>
      </c>
      <c r="Q128" s="262"/>
      <c r="R128" s="70"/>
      <c r="S128" s="70"/>
      <c r="T128" s="70"/>
      <c r="U128" s="70"/>
      <c r="V128" s="71"/>
    </row>
    <row r="129" spans="1:22" ht="15" hidden="1" x14ac:dyDescent="0.25">
      <c r="A129" s="270" t="s">
        <v>130</v>
      </c>
      <c r="B129" s="216">
        <v>41449</v>
      </c>
      <c r="C129" s="395">
        <v>10</v>
      </c>
      <c r="D129" s="395" t="s">
        <v>468</v>
      </c>
      <c r="E129" s="395">
        <v>0</v>
      </c>
      <c r="F129" s="276">
        <v>5</v>
      </c>
      <c r="G129" s="276">
        <v>5</v>
      </c>
      <c r="H129" s="276">
        <v>3</v>
      </c>
      <c r="I129" s="276">
        <v>5</v>
      </c>
      <c r="J129" s="276">
        <v>4</v>
      </c>
      <c r="K129" s="276">
        <v>4</v>
      </c>
      <c r="L129" s="276">
        <v>5</v>
      </c>
      <c r="M129" s="276">
        <v>5</v>
      </c>
      <c r="N129" s="276">
        <v>6</v>
      </c>
      <c r="O129" s="395">
        <v>42</v>
      </c>
      <c r="P129" s="162">
        <v>42</v>
      </c>
      <c r="Q129" s="262"/>
      <c r="R129" s="70"/>
      <c r="S129" s="70"/>
      <c r="T129" s="70"/>
      <c r="U129" s="70"/>
      <c r="V129" s="71"/>
    </row>
    <row r="130" spans="1:22" ht="15" hidden="1" x14ac:dyDescent="0.25">
      <c r="A130" s="270" t="s">
        <v>35</v>
      </c>
      <c r="B130" s="216">
        <v>41449</v>
      </c>
      <c r="C130" s="395">
        <v>10</v>
      </c>
      <c r="D130" s="395" t="s">
        <v>436</v>
      </c>
      <c r="E130" s="395">
        <v>0</v>
      </c>
      <c r="F130" s="276">
        <v>5</v>
      </c>
      <c r="G130" s="276">
        <v>4</v>
      </c>
      <c r="H130" s="276">
        <v>6</v>
      </c>
      <c r="I130" s="276">
        <v>6</v>
      </c>
      <c r="J130" s="276">
        <v>5</v>
      </c>
      <c r="K130" s="276">
        <v>4</v>
      </c>
      <c r="L130" s="276">
        <v>4</v>
      </c>
      <c r="M130" s="276">
        <v>4</v>
      </c>
      <c r="N130" s="276">
        <v>6</v>
      </c>
      <c r="O130" s="395">
        <v>44</v>
      </c>
      <c r="P130" s="162">
        <v>44</v>
      </c>
      <c r="Q130" s="262"/>
      <c r="R130" s="70"/>
      <c r="S130" s="70"/>
      <c r="T130" s="70"/>
      <c r="U130" s="70"/>
      <c r="V130" s="71"/>
    </row>
    <row r="131" spans="1:22" ht="15" hidden="1" x14ac:dyDescent="0.25">
      <c r="A131" s="271" t="s">
        <v>28</v>
      </c>
      <c r="B131" s="216">
        <v>41449</v>
      </c>
      <c r="C131" s="395">
        <v>10</v>
      </c>
      <c r="D131" s="395" t="s">
        <v>258</v>
      </c>
      <c r="E131" s="395">
        <v>0</v>
      </c>
      <c r="F131" s="276">
        <v>6</v>
      </c>
      <c r="G131" s="276">
        <v>5</v>
      </c>
      <c r="H131" s="276">
        <v>6</v>
      </c>
      <c r="I131" s="276">
        <v>6</v>
      </c>
      <c r="J131" s="276">
        <v>6</v>
      </c>
      <c r="K131" s="276">
        <v>6</v>
      </c>
      <c r="L131" s="276">
        <v>4</v>
      </c>
      <c r="M131" s="276">
        <v>9</v>
      </c>
      <c r="N131" s="276">
        <v>6</v>
      </c>
      <c r="O131" s="395">
        <v>54</v>
      </c>
      <c r="P131" s="162">
        <v>53</v>
      </c>
      <c r="Q131" s="262"/>
      <c r="R131" s="70"/>
      <c r="S131" s="70"/>
      <c r="T131" s="70"/>
      <c r="U131" s="70"/>
      <c r="V131" s="71"/>
    </row>
    <row r="132" spans="1:22" ht="15" hidden="1" x14ac:dyDescent="0.25">
      <c r="A132" s="271" t="s">
        <v>37</v>
      </c>
      <c r="B132" s="216">
        <v>41456</v>
      </c>
      <c r="C132" s="395">
        <v>11</v>
      </c>
      <c r="D132" s="395" t="s">
        <v>250</v>
      </c>
      <c r="E132" s="395">
        <v>1</v>
      </c>
      <c r="F132" s="276">
        <v>7</v>
      </c>
      <c r="G132" s="276">
        <v>3</v>
      </c>
      <c r="H132" s="276">
        <v>3</v>
      </c>
      <c r="I132" s="276">
        <v>5</v>
      </c>
      <c r="J132" s="276">
        <v>5</v>
      </c>
      <c r="K132" s="276">
        <v>8</v>
      </c>
      <c r="L132" s="276">
        <v>4</v>
      </c>
      <c r="M132" s="276">
        <v>4</v>
      </c>
      <c r="N132" s="276">
        <v>6</v>
      </c>
      <c r="O132" s="395">
        <v>45</v>
      </c>
      <c r="P132" s="162">
        <v>45</v>
      </c>
      <c r="Q132" s="262"/>
      <c r="R132" s="70"/>
      <c r="S132" s="70"/>
      <c r="T132" s="70"/>
      <c r="U132" s="70"/>
      <c r="V132" s="71"/>
    </row>
    <row r="133" spans="1:22" ht="15" hidden="1" x14ac:dyDescent="0.25">
      <c r="A133" s="271" t="s">
        <v>129</v>
      </c>
      <c r="B133" s="216">
        <v>41456</v>
      </c>
      <c r="C133" s="395">
        <v>11</v>
      </c>
      <c r="D133" s="395" t="s">
        <v>469</v>
      </c>
      <c r="E133" s="395">
        <v>1</v>
      </c>
      <c r="F133" s="276">
        <v>5</v>
      </c>
      <c r="G133" s="276">
        <v>5</v>
      </c>
      <c r="H133" s="276">
        <v>5</v>
      </c>
      <c r="I133" s="276">
        <v>5</v>
      </c>
      <c r="J133" s="276">
        <v>6</v>
      </c>
      <c r="K133" s="276">
        <v>4</v>
      </c>
      <c r="L133" s="276">
        <v>3</v>
      </c>
      <c r="M133" s="276">
        <v>5</v>
      </c>
      <c r="N133" s="276">
        <v>12</v>
      </c>
      <c r="O133" s="395">
        <v>50</v>
      </c>
      <c r="P133" s="162">
        <v>48</v>
      </c>
      <c r="Q133" s="262"/>
      <c r="R133" s="70"/>
      <c r="S133" s="70"/>
      <c r="T133" s="70"/>
      <c r="U133" s="70"/>
      <c r="V133" s="71"/>
    </row>
    <row r="134" spans="1:22" ht="15" hidden="1" x14ac:dyDescent="0.25">
      <c r="A134" s="271" t="s">
        <v>131</v>
      </c>
      <c r="B134" s="216">
        <v>41456</v>
      </c>
      <c r="C134" s="395">
        <v>11</v>
      </c>
      <c r="D134" s="395" t="s">
        <v>470</v>
      </c>
      <c r="E134" s="395">
        <v>1</v>
      </c>
      <c r="F134" s="276">
        <v>8</v>
      </c>
      <c r="G134" s="276">
        <v>6</v>
      </c>
      <c r="H134" s="276">
        <v>5</v>
      </c>
      <c r="I134" s="276">
        <v>8</v>
      </c>
      <c r="J134" s="276">
        <v>4</v>
      </c>
      <c r="K134" s="276">
        <v>4</v>
      </c>
      <c r="L134" s="276">
        <v>4</v>
      </c>
      <c r="M134" s="276">
        <v>7</v>
      </c>
      <c r="N134" s="276">
        <v>6</v>
      </c>
      <c r="O134" s="395">
        <v>52</v>
      </c>
      <c r="P134" s="162">
        <v>52</v>
      </c>
      <c r="Q134" s="262"/>
      <c r="R134" s="70"/>
      <c r="S134" s="70"/>
      <c r="T134" s="70"/>
      <c r="U134" s="70"/>
      <c r="V134" s="71"/>
    </row>
    <row r="135" spans="1:22" ht="15" hidden="1" x14ac:dyDescent="0.25">
      <c r="A135" s="271" t="s">
        <v>41</v>
      </c>
      <c r="B135" s="216">
        <v>41456</v>
      </c>
      <c r="C135" s="395">
        <v>11</v>
      </c>
      <c r="D135" s="395" t="s">
        <v>416</v>
      </c>
      <c r="E135" s="395">
        <v>1</v>
      </c>
      <c r="F135" s="276">
        <v>6</v>
      </c>
      <c r="G135" s="276">
        <v>5</v>
      </c>
      <c r="H135" s="276">
        <v>4</v>
      </c>
      <c r="I135" s="276">
        <v>6</v>
      </c>
      <c r="J135" s="276">
        <v>5</v>
      </c>
      <c r="K135" s="276">
        <v>5</v>
      </c>
      <c r="L135" s="276">
        <v>5</v>
      </c>
      <c r="M135" s="276">
        <v>4</v>
      </c>
      <c r="N135" s="276">
        <v>7</v>
      </c>
      <c r="O135" s="395">
        <v>47</v>
      </c>
      <c r="P135" s="162">
        <v>47</v>
      </c>
      <c r="Q135" s="262"/>
      <c r="R135" s="70"/>
      <c r="S135" s="70"/>
      <c r="T135" s="70"/>
      <c r="U135" s="70"/>
      <c r="V135" s="71"/>
    </row>
    <row r="136" spans="1:22" ht="15" hidden="1" x14ac:dyDescent="0.25">
      <c r="A136" s="271" t="s">
        <v>130</v>
      </c>
      <c r="B136" s="216">
        <v>41456</v>
      </c>
      <c r="C136" s="395">
        <v>11</v>
      </c>
      <c r="D136" s="395" t="s">
        <v>471</v>
      </c>
      <c r="E136" s="395">
        <v>2</v>
      </c>
      <c r="F136" s="276">
        <v>5</v>
      </c>
      <c r="G136" s="276">
        <v>4</v>
      </c>
      <c r="H136" s="276">
        <v>5</v>
      </c>
      <c r="I136" s="276">
        <v>5</v>
      </c>
      <c r="J136" s="276">
        <v>6</v>
      </c>
      <c r="K136" s="276">
        <v>6</v>
      </c>
      <c r="L136" s="276">
        <v>4</v>
      </c>
      <c r="M136" s="276">
        <v>5</v>
      </c>
      <c r="N136" s="276">
        <v>7</v>
      </c>
      <c r="O136" s="395">
        <v>47</v>
      </c>
      <c r="P136" s="162">
        <v>47</v>
      </c>
      <c r="Q136" s="262"/>
      <c r="R136" s="70"/>
      <c r="S136" s="70"/>
      <c r="T136" s="70"/>
      <c r="U136" s="70"/>
      <c r="V136" s="71"/>
    </row>
    <row r="137" spans="1:22" ht="15" hidden="1" x14ac:dyDescent="0.25">
      <c r="A137" s="271" t="s">
        <v>32</v>
      </c>
      <c r="B137" s="216">
        <v>41456</v>
      </c>
      <c r="C137" s="395">
        <v>11</v>
      </c>
      <c r="D137" s="395" t="s">
        <v>249</v>
      </c>
      <c r="E137" s="395">
        <v>2</v>
      </c>
      <c r="F137" s="276">
        <v>4</v>
      </c>
      <c r="G137" s="276">
        <v>5</v>
      </c>
      <c r="H137" s="276">
        <v>4</v>
      </c>
      <c r="I137" s="276">
        <v>5</v>
      </c>
      <c r="J137" s="276">
        <v>5</v>
      </c>
      <c r="K137" s="276">
        <v>6</v>
      </c>
      <c r="L137" s="276">
        <v>4</v>
      </c>
      <c r="M137" s="276">
        <v>4</v>
      </c>
      <c r="N137" s="276">
        <v>6</v>
      </c>
      <c r="O137" s="395">
        <v>43</v>
      </c>
      <c r="P137" s="162">
        <v>43</v>
      </c>
      <c r="Q137" s="262"/>
      <c r="R137" s="70"/>
      <c r="S137" s="70"/>
      <c r="T137" s="70"/>
      <c r="U137" s="70"/>
      <c r="V137" s="71"/>
    </row>
    <row r="138" spans="1:22" ht="15" hidden="1" x14ac:dyDescent="0.25">
      <c r="A138" s="271" t="s">
        <v>43</v>
      </c>
      <c r="B138" s="216">
        <v>41456</v>
      </c>
      <c r="C138" s="395">
        <v>11</v>
      </c>
      <c r="D138" s="395" t="s">
        <v>418</v>
      </c>
      <c r="E138" s="395">
        <v>2</v>
      </c>
      <c r="F138" s="276">
        <v>5</v>
      </c>
      <c r="G138" s="276">
        <v>4</v>
      </c>
      <c r="H138" s="276">
        <v>4</v>
      </c>
      <c r="I138" s="276">
        <v>6</v>
      </c>
      <c r="J138" s="276">
        <v>6</v>
      </c>
      <c r="K138" s="276">
        <v>9</v>
      </c>
      <c r="L138" s="276">
        <v>4</v>
      </c>
      <c r="M138" s="276">
        <v>5</v>
      </c>
      <c r="N138" s="276">
        <v>5</v>
      </c>
      <c r="O138" s="395">
        <v>48</v>
      </c>
      <c r="P138" s="162">
        <v>47</v>
      </c>
      <c r="Q138" s="262"/>
      <c r="R138" s="70"/>
      <c r="S138" s="70"/>
      <c r="T138" s="70"/>
      <c r="U138" s="70"/>
      <c r="V138" s="71"/>
    </row>
    <row r="139" spans="1:22" ht="15" hidden="1" x14ac:dyDescent="0.25">
      <c r="A139" s="271" t="s">
        <v>47</v>
      </c>
      <c r="B139" s="216">
        <v>41456</v>
      </c>
      <c r="C139" s="395">
        <v>11</v>
      </c>
      <c r="D139" s="395" t="s">
        <v>242</v>
      </c>
      <c r="E139" s="395">
        <v>2</v>
      </c>
      <c r="F139" s="276">
        <v>5</v>
      </c>
      <c r="G139" s="276">
        <v>4</v>
      </c>
      <c r="H139" s="276">
        <v>4</v>
      </c>
      <c r="I139" s="276">
        <v>5</v>
      </c>
      <c r="J139" s="276">
        <v>4</v>
      </c>
      <c r="K139" s="276">
        <v>4</v>
      </c>
      <c r="L139" s="276">
        <v>3</v>
      </c>
      <c r="M139" s="276">
        <v>5</v>
      </c>
      <c r="N139" s="276">
        <v>5</v>
      </c>
      <c r="O139" s="395">
        <v>39</v>
      </c>
      <c r="P139" s="162">
        <v>39</v>
      </c>
      <c r="Q139" s="262"/>
      <c r="R139" s="70"/>
      <c r="S139" s="70"/>
      <c r="T139" s="70"/>
      <c r="U139" s="70"/>
      <c r="V139" s="71"/>
    </row>
    <row r="140" spans="1:22" ht="15" x14ac:dyDescent="0.25">
      <c r="A140" s="271" t="s">
        <v>29</v>
      </c>
      <c r="B140" s="216">
        <v>41456</v>
      </c>
      <c r="C140" s="395">
        <v>11</v>
      </c>
      <c r="D140" s="395" t="s">
        <v>247</v>
      </c>
      <c r="E140" s="395">
        <v>3</v>
      </c>
      <c r="F140" s="276">
        <v>4</v>
      </c>
      <c r="G140" s="276">
        <v>5</v>
      </c>
      <c r="H140" s="276">
        <v>5</v>
      </c>
      <c r="I140" s="276">
        <v>4</v>
      </c>
      <c r="J140" s="276">
        <v>4</v>
      </c>
      <c r="K140" s="276">
        <v>4</v>
      </c>
      <c r="L140" s="276">
        <v>5</v>
      </c>
      <c r="M140" s="276">
        <v>7</v>
      </c>
      <c r="N140" s="276">
        <v>7</v>
      </c>
      <c r="O140" s="395">
        <v>45</v>
      </c>
      <c r="P140" s="162">
        <v>45</v>
      </c>
      <c r="Q140" s="262"/>
      <c r="R140" s="70"/>
      <c r="S140" s="70"/>
      <c r="T140" s="70"/>
      <c r="U140" s="70"/>
      <c r="V140" s="71"/>
    </row>
    <row r="141" spans="1:22" ht="15" hidden="1" x14ac:dyDescent="0.25">
      <c r="A141" s="271" t="s">
        <v>34</v>
      </c>
      <c r="B141" s="216">
        <v>41456</v>
      </c>
      <c r="C141" s="395">
        <v>11</v>
      </c>
      <c r="D141" s="395" t="s">
        <v>248</v>
      </c>
      <c r="E141" s="395">
        <v>3</v>
      </c>
      <c r="F141" s="276">
        <v>8</v>
      </c>
      <c r="G141" s="276">
        <v>8</v>
      </c>
      <c r="H141" s="276">
        <v>6</v>
      </c>
      <c r="I141" s="276">
        <v>6</v>
      </c>
      <c r="J141" s="276">
        <v>7</v>
      </c>
      <c r="K141" s="276">
        <v>7</v>
      </c>
      <c r="L141" s="276">
        <v>5</v>
      </c>
      <c r="M141" s="276">
        <v>6</v>
      </c>
      <c r="N141" s="276">
        <v>7</v>
      </c>
      <c r="O141" s="395">
        <v>60</v>
      </c>
      <c r="P141" s="162">
        <v>60</v>
      </c>
      <c r="Q141" s="262"/>
      <c r="R141" s="70"/>
      <c r="S141" s="70"/>
      <c r="T141" s="70"/>
      <c r="U141" s="70"/>
      <c r="V141" s="71"/>
    </row>
    <row r="142" spans="1:22" ht="15" hidden="1" x14ac:dyDescent="0.25">
      <c r="A142" s="271" t="s">
        <v>39</v>
      </c>
      <c r="B142" s="216">
        <v>41456</v>
      </c>
      <c r="C142" s="395">
        <v>11</v>
      </c>
      <c r="D142" s="395" t="s">
        <v>251</v>
      </c>
      <c r="E142" s="395">
        <v>3</v>
      </c>
      <c r="F142" s="276">
        <v>5</v>
      </c>
      <c r="G142" s="276">
        <v>4</v>
      </c>
      <c r="H142" s="276">
        <v>6</v>
      </c>
      <c r="I142" s="276">
        <v>6</v>
      </c>
      <c r="J142" s="276">
        <v>6</v>
      </c>
      <c r="K142" s="276">
        <v>4</v>
      </c>
      <c r="L142" s="276">
        <v>3</v>
      </c>
      <c r="M142" s="276">
        <v>5</v>
      </c>
      <c r="N142" s="276">
        <v>6</v>
      </c>
      <c r="O142" s="395">
        <v>45</v>
      </c>
      <c r="P142" s="162">
        <v>45</v>
      </c>
      <c r="Q142" s="262"/>
      <c r="R142" s="70"/>
      <c r="S142" s="70"/>
      <c r="T142" s="70"/>
      <c r="U142" s="70"/>
      <c r="V142" s="71"/>
    </row>
    <row r="143" spans="1:22" ht="15" hidden="1" x14ac:dyDescent="0.25">
      <c r="A143" s="271" t="s">
        <v>130</v>
      </c>
      <c r="B143" s="216">
        <v>41470</v>
      </c>
      <c r="C143" s="395">
        <v>12</v>
      </c>
      <c r="D143" s="395" t="s">
        <v>472</v>
      </c>
      <c r="E143" s="395">
        <v>1</v>
      </c>
      <c r="F143" s="276">
        <v>4</v>
      </c>
      <c r="G143" s="276">
        <v>4</v>
      </c>
      <c r="H143" s="276">
        <v>3</v>
      </c>
      <c r="I143" s="276">
        <v>4</v>
      </c>
      <c r="J143" s="276">
        <v>4</v>
      </c>
      <c r="K143" s="276">
        <v>6</v>
      </c>
      <c r="L143" s="276">
        <v>4</v>
      </c>
      <c r="M143" s="276">
        <v>5</v>
      </c>
      <c r="N143" s="276">
        <v>6</v>
      </c>
      <c r="O143" s="395">
        <v>40</v>
      </c>
      <c r="P143" s="162">
        <v>40</v>
      </c>
      <c r="Q143" s="262"/>
      <c r="R143" s="70"/>
      <c r="S143" s="70"/>
      <c r="T143" s="70"/>
      <c r="U143" s="70"/>
      <c r="V143" s="71"/>
    </row>
    <row r="144" spans="1:22" ht="15" hidden="1" x14ac:dyDescent="0.25">
      <c r="A144" s="271" t="s">
        <v>32</v>
      </c>
      <c r="B144" s="216">
        <v>41470</v>
      </c>
      <c r="C144" s="395">
        <v>12</v>
      </c>
      <c r="D144" s="395" t="s">
        <v>234</v>
      </c>
      <c r="E144" s="395">
        <v>1</v>
      </c>
      <c r="F144" s="276">
        <v>6</v>
      </c>
      <c r="G144" s="276">
        <v>3</v>
      </c>
      <c r="H144" s="276">
        <v>4</v>
      </c>
      <c r="I144" s="276">
        <v>7</v>
      </c>
      <c r="J144" s="276">
        <v>4</v>
      </c>
      <c r="K144" s="276">
        <v>5</v>
      </c>
      <c r="L144" s="276">
        <v>2</v>
      </c>
      <c r="M144" s="276">
        <v>5</v>
      </c>
      <c r="N144" s="276">
        <v>5</v>
      </c>
      <c r="O144" s="395">
        <v>41</v>
      </c>
      <c r="P144" s="162">
        <v>41</v>
      </c>
      <c r="Q144" s="262"/>
      <c r="R144" s="70"/>
      <c r="S144" s="70"/>
      <c r="T144" s="70"/>
      <c r="U144" s="70"/>
      <c r="V144" s="71"/>
    </row>
    <row r="145" spans="1:24" ht="15" hidden="1" x14ac:dyDescent="0.25">
      <c r="A145" s="271" t="s">
        <v>135</v>
      </c>
      <c r="B145" s="216">
        <v>41470</v>
      </c>
      <c r="C145" s="395">
        <v>12</v>
      </c>
      <c r="D145" s="395" t="s">
        <v>473</v>
      </c>
      <c r="E145" s="395">
        <v>1</v>
      </c>
      <c r="F145" s="276">
        <v>5</v>
      </c>
      <c r="G145" s="276">
        <v>5</v>
      </c>
      <c r="H145" s="276">
        <v>5</v>
      </c>
      <c r="I145" s="276">
        <v>7</v>
      </c>
      <c r="J145" s="276">
        <v>6</v>
      </c>
      <c r="K145" s="276">
        <v>6</v>
      </c>
      <c r="L145" s="276">
        <v>4</v>
      </c>
      <c r="M145" s="276">
        <v>6</v>
      </c>
      <c r="N145" s="276">
        <v>6</v>
      </c>
      <c r="O145" s="395">
        <v>50</v>
      </c>
      <c r="P145" s="162">
        <v>50</v>
      </c>
      <c r="Q145" s="262"/>
      <c r="R145" s="70"/>
      <c r="S145" s="70"/>
      <c r="T145" s="70"/>
      <c r="U145" s="70"/>
      <c r="V145" s="71"/>
    </row>
    <row r="146" spans="1:24" ht="15" hidden="1" x14ac:dyDescent="0.25">
      <c r="A146" s="271" t="s">
        <v>39</v>
      </c>
      <c r="B146" s="216">
        <v>41470</v>
      </c>
      <c r="C146" s="395">
        <v>12</v>
      </c>
      <c r="D146" s="395" t="s">
        <v>411</v>
      </c>
      <c r="E146" s="395">
        <v>1</v>
      </c>
      <c r="F146" s="276">
        <v>5</v>
      </c>
      <c r="G146" s="276">
        <v>5</v>
      </c>
      <c r="H146" s="276">
        <v>4</v>
      </c>
      <c r="I146" s="276">
        <v>5</v>
      </c>
      <c r="J146" s="276">
        <v>3</v>
      </c>
      <c r="K146" s="276">
        <v>4</v>
      </c>
      <c r="L146" s="276">
        <v>4</v>
      </c>
      <c r="M146" s="276">
        <v>5</v>
      </c>
      <c r="N146" s="276">
        <v>5</v>
      </c>
      <c r="O146" s="395">
        <v>40</v>
      </c>
      <c r="P146" s="162">
        <v>40</v>
      </c>
      <c r="Q146" s="262"/>
      <c r="R146" s="70"/>
      <c r="S146" s="70"/>
      <c r="T146" s="70"/>
      <c r="U146" s="70"/>
      <c r="V146" s="71"/>
    </row>
    <row r="147" spans="1:24" ht="15" hidden="1" x14ac:dyDescent="0.25">
      <c r="A147" s="271" t="s">
        <v>129</v>
      </c>
      <c r="B147" s="216">
        <v>41470</v>
      </c>
      <c r="C147" s="395">
        <v>12</v>
      </c>
      <c r="D147" s="395" t="s">
        <v>474</v>
      </c>
      <c r="E147" s="395">
        <v>2</v>
      </c>
      <c r="F147" s="276">
        <v>5</v>
      </c>
      <c r="G147" s="276">
        <v>6</v>
      </c>
      <c r="H147" s="276">
        <v>4</v>
      </c>
      <c r="I147" s="276">
        <v>6</v>
      </c>
      <c r="J147" s="276">
        <v>5</v>
      </c>
      <c r="K147" s="276">
        <v>7</v>
      </c>
      <c r="L147" s="276">
        <v>4</v>
      </c>
      <c r="M147" s="276">
        <v>6</v>
      </c>
      <c r="N147" s="276">
        <v>6</v>
      </c>
      <c r="O147" s="395">
        <v>49</v>
      </c>
      <c r="P147" s="162">
        <v>49</v>
      </c>
      <c r="Q147" s="262"/>
      <c r="R147" s="70"/>
      <c r="S147" s="70"/>
      <c r="T147" s="70"/>
      <c r="U147" s="70"/>
      <c r="V147" s="71"/>
    </row>
    <row r="148" spans="1:24" ht="15" hidden="1" x14ac:dyDescent="0.25">
      <c r="A148" s="271" t="s">
        <v>37</v>
      </c>
      <c r="B148" s="216">
        <v>41470</v>
      </c>
      <c r="C148" s="395">
        <v>12</v>
      </c>
      <c r="D148" s="395" t="s">
        <v>434</v>
      </c>
      <c r="E148" s="395">
        <v>2</v>
      </c>
      <c r="F148" s="276">
        <v>4</v>
      </c>
      <c r="G148" s="276">
        <v>4</v>
      </c>
      <c r="H148" s="276">
        <v>3</v>
      </c>
      <c r="I148" s="276">
        <v>5</v>
      </c>
      <c r="J148" s="276">
        <v>4</v>
      </c>
      <c r="K148" s="276">
        <v>4</v>
      </c>
      <c r="L148" s="276">
        <v>4</v>
      </c>
      <c r="M148" s="276">
        <v>4</v>
      </c>
      <c r="N148" s="276">
        <v>6</v>
      </c>
      <c r="O148" s="395">
        <v>38</v>
      </c>
      <c r="P148" s="162">
        <v>38</v>
      </c>
      <c r="Q148" s="262"/>
      <c r="R148" s="70"/>
      <c r="S148" s="70"/>
      <c r="T148" s="70"/>
      <c r="U148" s="70"/>
      <c r="V148" s="71"/>
    </row>
    <row r="149" spans="1:24" ht="15" hidden="1" x14ac:dyDescent="0.25">
      <c r="A149" s="271" t="s">
        <v>43</v>
      </c>
      <c r="B149" s="216">
        <v>41470</v>
      </c>
      <c r="C149" s="395">
        <v>12</v>
      </c>
      <c r="D149" s="395" t="s">
        <v>410</v>
      </c>
      <c r="E149" s="395">
        <v>2</v>
      </c>
      <c r="F149" s="276">
        <v>5</v>
      </c>
      <c r="G149" s="276">
        <v>5</v>
      </c>
      <c r="H149" s="276">
        <v>4</v>
      </c>
      <c r="I149" s="276">
        <v>5</v>
      </c>
      <c r="J149" s="276">
        <v>5</v>
      </c>
      <c r="K149" s="276">
        <v>6</v>
      </c>
      <c r="L149" s="276">
        <v>4</v>
      </c>
      <c r="M149" s="276">
        <v>7</v>
      </c>
      <c r="N149" s="276">
        <v>5</v>
      </c>
      <c r="O149" s="395">
        <v>46</v>
      </c>
      <c r="P149" s="162">
        <v>46</v>
      </c>
      <c r="Q149" s="262"/>
      <c r="R149" s="70"/>
      <c r="S149" s="70"/>
      <c r="T149" s="70"/>
      <c r="U149" s="70"/>
      <c r="V149" s="71"/>
    </row>
    <row r="150" spans="1:24" ht="15" hidden="1" x14ac:dyDescent="0.25">
      <c r="A150" s="271" t="s">
        <v>47</v>
      </c>
      <c r="B150" s="216">
        <v>41470</v>
      </c>
      <c r="C150" s="395">
        <v>12</v>
      </c>
      <c r="D150" s="395" t="s">
        <v>475</v>
      </c>
      <c r="E150" s="395">
        <v>2</v>
      </c>
      <c r="F150" s="276">
        <v>6</v>
      </c>
      <c r="G150" s="276">
        <v>5</v>
      </c>
      <c r="H150" s="276">
        <v>4</v>
      </c>
      <c r="I150" s="276">
        <v>5</v>
      </c>
      <c r="J150" s="276">
        <v>4</v>
      </c>
      <c r="K150" s="276">
        <v>4</v>
      </c>
      <c r="L150" s="276">
        <v>5</v>
      </c>
      <c r="M150" s="276">
        <v>8</v>
      </c>
      <c r="N150" s="276">
        <v>6</v>
      </c>
      <c r="O150" s="395">
        <v>47</v>
      </c>
      <c r="P150" s="162">
        <v>47</v>
      </c>
      <c r="Q150" s="262"/>
      <c r="R150" s="70"/>
      <c r="S150" s="70"/>
      <c r="T150" s="70"/>
      <c r="U150" s="70"/>
      <c r="V150" s="71"/>
    </row>
    <row r="151" spans="1:24" ht="15" hidden="1" x14ac:dyDescent="0.25">
      <c r="A151" s="271" t="s">
        <v>41</v>
      </c>
      <c r="B151" s="216">
        <v>41470</v>
      </c>
      <c r="C151" s="395">
        <v>12</v>
      </c>
      <c r="D151" s="395" t="s">
        <v>414</v>
      </c>
      <c r="E151" s="395">
        <v>3</v>
      </c>
      <c r="F151" s="276">
        <v>6</v>
      </c>
      <c r="G151" s="276">
        <v>5</v>
      </c>
      <c r="H151" s="276">
        <v>3</v>
      </c>
      <c r="I151" s="276">
        <v>6</v>
      </c>
      <c r="J151" s="276">
        <v>5</v>
      </c>
      <c r="K151" s="276">
        <v>5</v>
      </c>
      <c r="L151" s="276">
        <v>3</v>
      </c>
      <c r="M151" s="276">
        <v>6</v>
      </c>
      <c r="N151" s="276">
        <v>6</v>
      </c>
      <c r="O151" s="395">
        <v>45</v>
      </c>
      <c r="P151" s="162">
        <v>45</v>
      </c>
      <c r="Q151" s="262"/>
      <c r="R151" s="70"/>
      <c r="S151" s="70"/>
      <c r="T151" s="70"/>
      <c r="U151" s="70"/>
      <c r="V151" s="71"/>
    </row>
    <row r="152" spans="1:24" ht="15" x14ac:dyDescent="0.25">
      <c r="A152" s="271" t="s">
        <v>29</v>
      </c>
      <c r="B152" s="216">
        <v>41470</v>
      </c>
      <c r="C152" s="395">
        <v>12</v>
      </c>
      <c r="D152" s="395" t="s">
        <v>415</v>
      </c>
      <c r="E152" s="395">
        <v>3</v>
      </c>
      <c r="F152" s="276">
        <v>7</v>
      </c>
      <c r="G152" s="276">
        <v>4</v>
      </c>
      <c r="H152" s="276">
        <v>4</v>
      </c>
      <c r="I152" s="276">
        <v>4</v>
      </c>
      <c r="J152" s="276">
        <v>5</v>
      </c>
      <c r="K152" s="276">
        <v>3</v>
      </c>
      <c r="L152" s="276">
        <v>4</v>
      </c>
      <c r="M152" s="276">
        <v>6</v>
      </c>
      <c r="N152" s="276">
        <v>5</v>
      </c>
      <c r="O152" s="395">
        <v>42</v>
      </c>
      <c r="P152" s="162">
        <v>42</v>
      </c>
      <c r="Q152" s="262"/>
      <c r="R152" s="70"/>
      <c r="S152" s="70"/>
      <c r="T152" s="70"/>
      <c r="U152" s="70"/>
      <c r="V152" s="71"/>
      <c r="X152"/>
    </row>
    <row r="153" spans="1:24" ht="15" hidden="1" x14ac:dyDescent="0.25">
      <c r="A153" s="271" t="s">
        <v>40</v>
      </c>
      <c r="B153" s="216">
        <v>41470</v>
      </c>
      <c r="C153" s="395">
        <v>12</v>
      </c>
      <c r="D153" s="395" t="s">
        <v>413</v>
      </c>
      <c r="E153" s="395">
        <v>3</v>
      </c>
      <c r="F153" s="276">
        <v>5</v>
      </c>
      <c r="G153" s="276">
        <v>5</v>
      </c>
      <c r="H153" s="276">
        <v>4</v>
      </c>
      <c r="I153" s="276">
        <v>4</v>
      </c>
      <c r="J153" s="276">
        <v>5</v>
      </c>
      <c r="K153" s="276">
        <v>5</v>
      </c>
      <c r="L153" s="276">
        <v>4</v>
      </c>
      <c r="M153" s="276">
        <v>4</v>
      </c>
      <c r="N153" s="276">
        <v>4</v>
      </c>
      <c r="O153" s="395">
        <v>40</v>
      </c>
      <c r="P153" s="162">
        <v>40</v>
      </c>
      <c r="Q153" s="262"/>
      <c r="R153" s="70"/>
      <c r="S153" s="70"/>
      <c r="T153" s="70"/>
      <c r="U153" s="70"/>
      <c r="V153" s="71"/>
      <c r="X153" s="274"/>
    </row>
    <row r="154" spans="1:24" ht="15" hidden="1" x14ac:dyDescent="0.25">
      <c r="A154" s="271" t="s">
        <v>130</v>
      </c>
      <c r="B154" s="216">
        <v>41477</v>
      </c>
      <c r="C154" s="395">
        <v>13</v>
      </c>
      <c r="D154" s="395" t="s">
        <v>476</v>
      </c>
      <c r="E154" s="395">
        <v>1</v>
      </c>
      <c r="F154" s="276">
        <v>5</v>
      </c>
      <c r="G154" s="276">
        <v>4</v>
      </c>
      <c r="H154" s="276">
        <v>3</v>
      </c>
      <c r="I154" s="276">
        <v>6</v>
      </c>
      <c r="J154" s="276">
        <v>4</v>
      </c>
      <c r="K154" s="276">
        <v>4</v>
      </c>
      <c r="L154" s="276">
        <v>4</v>
      </c>
      <c r="M154" s="276">
        <v>5</v>
      </c>
      <c r="N154" s="276">
        <v>5</v>
      </c>
      <c r="O154" s="395">
        <v>40</v>
      </c>
      <c r="P154" s="162">
        <v>40</v>
      </c>
      <c r="Q154" s="262"/>
      <c r="R154" s="70"/>
      <c r="S154" s="70"/>
      <c r="T154" s="70"/>
      <c r="U154" s="70"/>
      <c r="V154" s="71"/>
      <c r="X154"/>
    </row>
    <row r="155" spans="1:24" ht="15" x14ac:dyDescent="0.25">
      <c r="A155" s="271" t="s">
        <v>29</v>
      </c>
      <c r="B155" s="216">
        <v>41477</v>
      </c>
      <c r="C155" s="395">
        <v>13</v>
      </c>
      <c r="D155" s="395" t="s">
        <v>229</v>
      </c>
      <c r="E155" s="395">
        <v>1</v>
      </c>
      <c r="F155" s="276">
        <v>6</v>
      </c>
      <c r="G155" s="276">
        <v>7</v>
      </c>
      <c r="H155" s="276">
        <v>4</v>
      </c>
      <c r="I155" s="276">
        <v>3</v>
      </c>
      <c r="J155" s="276">
        <v>6</v>
      </c>
      <c r="K155" s="276">
        <v>5</v>
      </c>
      <c r="L155" s="276">
        <v>5</v>
      </c>
      <c r="M155" s="276">
        <v>6</v>
      </c>
      <c r="N155" s="276">
        <v>8</v>
      </c>
      <c r="O155" s="395">
        <v>50</v>
      </c>
      <c r="P155" s="162">
        <v>50</v>
      </c>
      <c r="Q155" s="262"/>
      <c r="R155" s="70"/>
      <c r="S155" s="70"/>
      <c r="T155" s="70"/>
      <c r="U155" s="70"/>
      <c r="V155" s="71"/>
    </row>
    <row r="156" spans="1:24" ht="15" hidden="1" x14ac:dyDescent="0.25">
      <c r="A156" s="271" t="s">
        <v>39</v>
      </c>
      <c r="B156" s="216">
        <v>41477</v>
      </c>
      <c r="C156" s="395">
        <v>13</v>
      </c>
      <c r="D156" s="395" t="s">
        <v>477</v>
      </c>
      <c r="E156" s="395">
        <v>1</v>
      </c>
      <c r="F156" s="276">
        <v>6</v>
      </c>
      <c r="G156" s="276">
        <v>5</v>
      </c>
      <c r="H156" s="276">
        <v>3</v>
      </c>
      <c r="I156" s="276">
        <v>6</v>
      </c>
      <c r="J156" s="276">
        <v>4</v>
      </c>
      <c r="K156" s="276">
        <v>6</v>
      </c>
      <c r="L156" s="276">
        <v>4</v>
      </c>
      <c r="M156" s="276">
        <v>6</v>
      </c>
      <c r="N156" s="276">
        <v>6</v>
      </c>
      <c r="O156" s="395">
        <v>46</v>
      </c>
      <c r="P156" s="162">
        <v>46</v>
      </c>
      <c r="Q156" s="262"/>
      <c r="R156" s="70"/>
      <c r="S156" s="70"/>
      <c r="T156" s="70"/>
      <c r="U156" s="70"/>
      <c r="V156" s="71"/>
    </row>
    <row r="157" spans="1:24" ht="15" hidden="1" x14ac:dyDescent="0.25">
      <c r="A157" s="271" t="s">
        <v>41</v>
      </c>
      <c r="B157" s="216">
        <v>41477</v>
      </c>
      <c r="C157" s="395">
        <v>13</v>
      </c>
      <c r="D157" s="395" t="s">
        <v>227</v>
      </c>
      <c r="E157" s="395">
        <v>1</v>
      </c>
      <c r="F157" s="276">
        <v>4</v>
      </c>
      <c r="G157" s="276">
        <v>4</v>
      </c>
      <c r="H157" s="276">
        <v>7</v>
      </c>
      <c r="I157" s="276">
        <v>5</v>
      </c>
      <c r="J157" s="276">
        <v>5</v>
      </c>
      <c r="K157" s="276">
        <v>6</v>
      </c>
      <c r="L157" s="276">
        <v>4</v>
      </c>
      <c r="M157" s="276">
        <v>8</v>
      </c>
      <c r="N157" s="276">
        <v>6</v>
      </c>
      <c r="O157" s="395">
        <v>49</v>
      </c>
      <c r="P157" s="162">
        <v>48</v>
      </c>
      <c r="Q157" s="262"/>
      <c r="R157" s="70"/>
      <c r="S157" s="70"/>
      <c r="T157" s="70"/>
      <c r="U157" s="70"/>
      <c r="V157" s="71"/>
    </row>
    <row r="158" spans="1:24" ht="15" hidden="1" x14ac:dyDescent="0.25">
      <c r="A158" s="271" t="s">
        <v>135</v>
      </c>
      <c r="B158" s="216">
        <v>41477</v>
      </c>
      <c r="C158" s="395">
        <v>13</v>
      </c>
      <c r="D158" s="395" t="s">
        <v>478</v>
      </c>
      <c r="E158" s="395">
        <v>2</v>
      </c>
      <c r="F158" s="276">
        <v>5</v>
      </c>
      <c r="G158" s="276">
        <v>3</v>
      </c>
      <c r="H158" s="276">
        <v>4</v>
      </c>
      <c r="I158" s="276">
        <v>5</v>
      </c>
      <c r="J158" s="276">
        <v>4</v>
      </c>
      <c r="K158" s="276">
        <v>5</v>
      </c>
      <c r="L158" s="276">
        <v>4</v>
      </c>
      <c r="M158" s="276">
        <v>4</v>
      </c>
      <c r="N158" s="276">
        <v>8</v>
      </c>
      <c r="O158" s="395">
        <v>42</v>
      </c>
      <c r="P158" s="162">
        <v>42</v>
      </c>
      <c r="Q158" s="262"/>
      <c r="R158" s="70"/>
      <c r="S158" s="70"/>
      <c r="T158" s="70"/>
      <c r="U158" s="70"/>
      <c r="V158" s="71"/>
    </row>
    <row r="159" spans="1:24" ht="15" hidden="1" x14ac:dyDescent="0.25">
      <c r="A159" s="271" t="s">
        <v>48</v>
      </c>
      <c r="B159" s="216">
        <v>41477</v>
      </c>
      <c r="C159" s="395">
        <v>13</v>
      </c>
      <c r="D159" s="395" t="s">
        <v>479</v>
      </c>
      <c r="E159" s="395">
        <v>2</v>
      </c>
      <c r="F159" s="276">
        <v>7</v>
      </c>
      <c r="G159" s="276">
        <v>7</v>
      </c>
      <c r="H159" s="276">
        <v>6</v>
      </c>
      <c r="I159" s="276">
        <v>5</v>
      </c>
      <c r="J159" s="276">
        <v>8</v>
      </c>
      <c r="K159" s="276">
        <v>5</v>
      </c>
      <c r="L159" s="276">
        <v>5</v>
      </c>
      <c r="M159" s="276">
        <v>6</v>
      </c>
      <c r="N159" s="276">
        <v>6</v>
      </c>
      <c r="O159" s="395">
        <v>55</v>
      </c>
      <c r="P159" s="162">
        <v>55</v>
      </c>
      <c r="Q159" s="262"/>
      <c r="R159" s="70"/>
      <c r="S159" s="70"/>
      <c r="T159" s="70"/>
      <c r="U159" s="70"/>
      <c r="V159" s="71"/>
    </row>
    <row r="160" spans="1:24" ht="15" hidden="1" x14ac:dyDescent="0.25">
      <c r="A160" s="271" t="s">
        <v>34</v>
      </c>
      <c r="B160" s="216">
        <v>41477</v>
      </c>
      <c r="C160" s="395">
        <v>13</v>
      </c>
      <c r="D160" s="395" t="s">
        <v>228</v>
      </c>
      <c r="E160" s="395">
        <v>2</v>
      </c>
      <c r="F160" s="276">
        <v>6</v>
      </c>
      <c r="G160" s="276">
        <v>6</v>
      </c>
      <c r="H160" s="276">
        <v>6</v>
      </c>
      <c r="I160" s="276">
        <v>9</v>
      </c>
      <c r="J160" s="276">
        <v>6</v>
      </c>
      <c r="K160" s="276">
        <v>5</v>
      </c>
      <c r="L160" s="276">
        <v>5</v>
      </c>
      <c r="M160" s="276">
        <v>4</v>
      </c>
      <c r="N160" s="276">
        <v>7</v>
      </c>
      <c r="O160" s="395">
        <v>54</v>
      </c>
      <c r="P160" s="162">
        <v>53</v>
      </c>
      <c r="Q160" s="262"/>
      <c r="R160" s="70"/>
      <c r="S160" s="70"/>
      <c r="T160" s="70"/>
      <c r="U160" s="70"/>
      <c r="V160" s="71"/>
    </row>
    <row r="161" spans="1:22" ht="15" hidden="1" x14ac:dyDescent="0.25">
      <c r="A161" s="271" t="s">
        <v>131</v>
      </c>
      <c r="B161" s="216">
        <v>41477</v>
      </c>
      <c r="C161" s="395">
        <v>13</v>
      </c>
      <c r="D161" s="395" t="s">
        <v>480</v>
      </c>
      <c r="E161" s="395">
        <v>2</v>
      </c>
      <c r="F161" s="276">
        <v>7</v>
      </c>
      <c r="G161" s="276">
        <v>6</v>
      </c>
      <c r="H161" s="276">
        <v>7</v>
      </c>
      <c r="I161" s="276">
        <v>3</v>
      </c>
      <c r="J161" s="276">
        <v>6</v>
      </c>
      <c r="K161" s="276">
        <v>5</v>
      </c>
      <c r="L161" s="276">
        <v>3</v>
      </c>
      <c r="M161" s="276">
        <v>7</v>
      </c>
      <c r="N161" s="276">
        <v>6</v>
      </c>
      <c r="O161" s="395">
        <v>50</v>
      </c>
      <c r="P161" s="162">
        <v>49</v>
      </c>
      <c r="Q161" s="262"/>
      <c r="R161" s="70"/>
      <c r="S161" s="70"/>
      <c r="T161" s="70"/>
      <c r="U161" s="70"/>
      <c r="V161" s="71"/>
    </row>
    <row r="162" spans="1:22" ht="15" hidden="1" x14ac:dyDescent="0.25">
      <c r="A162" s="271" t="s">
        <v>129</v>
      </c>
      <c r="B162" s="216">
        <v>41477</v>
      </c>
      <c r="C162" s="395">
        <v>13</v>
      </c>
      <c r="D162" s="395" t="s">
        <v>481</v>
      </c>
      <c r="E162" s="395">
        <v>3</v>
      </c>
      <c r="F162" s="276">
        <v>8</v>
      </c>
      <c r="G162" s="276">
        <v>7</v>
      </c>
      <c r="H162" s="276">
        <v>5</v>
      </c>
      <c r="I162" s="276">
        <v>6</v>
      </c>
      <c r="J162" s="276">
        <v>5</v>
      </c>
      <c r="K162" s="276">
        <v>9</v>
      </c>
      <c r="L162" s="276">
        <v>4</v>
      </c>
      <c r="M162" s="276">
        <v>6</v>
      </c>
      <c r="N162" s="276">
        <v>8</v>
      </c>
      <c r="O162" s="395">
        <v>58</v>
      </c>
      <c r="P162" s="162">
        <v>57</v>
      </c>
      <c r="Q162" s="262"/>
      <c r="R162" s="70"/>
      <c r="S162" s="70"/>
      <c r="T162" s="70"/>
      <c r="U162" s="70"/>
      <c r="V162" s="71"/>
    </row>
    <row r="163" spans="1:22" ht="15" hidden="1" x14ac:dyDescent="0.25">
      <c r="A163" s="271" t="s">
        <v>43</v>
      </c>
      <c r="B163" s="216">
        <v>41477</v>
      </c>
      <c r="C163" s="395">
        <v>13</v>
      </c>
      <c r="D163" s="395" t="s">
        <v>226</v>
      </c>
      <c r="E163" s="395">
        <v>3</v>
      </c>
      <c r="F163" s="276">
        <v>4</v>
      </c>
      <c r="G163" s="276">
        <v>4</v>
      </c>
      <c r="H163" s="276">
        <v>5</v>
      </c>
      <c r="I163" s="276">
        <v>4</v>
      </c>
      <c r="J163" s="276">
        <v>4</v>
      </c>
      <c r="K163" s="276">
        <v>6</v>
      </c>
      <c r="L163" s="276">
        <v>4</v>
      </c>
      <c r="M163" s="276">
        <v>6</v>
      </c>
      <c r="N163" s="276">
        <v>7</v>
      </c>
      <c r="O163" s="395">
        <v>44</v>
      </c>
      <c r="P163" s="162">
        <v>44</v>
      </c>
      <c r="Q163" s="262"/>
      <c r="R163" s="70"/>
      <c r="S163" s="70"/>
      <c r="T163" s="70"/>
      <c r="U163" s="70"/>
      <c r="V163" s="71"/>
    </row>
    <row r="164" spans="1:22" ht="15" hidden="1" x14ac:dyDescent="0.25">
      <c r="A164" s="271" t="s">
        <v>37</v>
      </c>
      <c r="B164" s="216">
        <v>41477</v>
      </c>
      <c r="C164" s="395">
        <v>13</v>
      </c>
      <c r="D164" s="395" t="s">
        <v>225</v>
      </c>
      <c r="E164" s="395">
        <v>3</v>
      </c>
      <c r="F164" s="276">
        <v>4</v>
      </c>
      <c r="G164" s="276">
        <v>5</v>
      </c>
      <c r="H164" s="276">
        <v>4</v>
      </c>
      <c r="I164" s="276">
        <v>4</v>
      </c>
      <c r="J164" s="276">
        <v>4</v>
      </c>
      <c r="K164" s="276">
        <v>4</v>
      </c>
      <c r="L164" s="276">
        <v>4</v>
      </c>
      <c r="M164" s="276">
        <v>6</v>
      </c>
      <c r="N164" s="276">
        <v>5</v>
      </c>
      <c r="O164" s="395">
        <v>40</v>
      </c>
      <c r="P164" s="162">
        <v>40</v>
      </c>
      <c r="Q164" s="262"/>
      <c r="R164" s="70"/>
      <c r="S164" s="70"/>
      <c r="T164" s="70"/>
      <c r="U164" s="70"/>
      <c r="V164" s="71"/>
    </row>
    <row r="165" spans="1:22" ht="15" hidden="1" x14ac:dyDescent="0.25">
      <c r="A165" s="270" t="s">
        <v>47</v>
      </c>
      <c r="B165" s="216">
        <v>41477</v>
      </c>
      <c r="C165" s="395">
        <v>13</v>
      </c>
      <c r="D165" s="395" t="s">
        <v>482</v>
      </c>
      <c r="E165" s="395">
        <v>3</v>
      </c>
      <c r="F165" s="276">
        <v>5</v>
      </c>
      <c r="G165" s="276">
        <v>5</v>
      </c>
      <c r="H165" s="276">
        <v>3</v>
      </c>
      <c r="I165" s="276">
        <v>6</v>
      </c>
      <c r="J165" s="276">
        <v>5</v>
      </c>
      <c r="K165" s="276">
        <v>4</v>
      </c>
      <c r="L165" s="276">
        <v>4</v>
      </c>
      <c r="M165" s="276">
        <v>8</v>
      </c>
      <c r="N165" s="276">
        <v>5</v>
      </c>
      <c r="O165" s="395">
        <v>45</v>
      </c>
      <c r="P165" s="162">
        <v>45</v>
      </c>
      <c r="Q165" s="262"/>
      <c r="R165" s="70"/>
      <c r="S165" s="70"/>
      <c r="T165" s="70"/>
      <c r="U165" s="70"/>
      <c r="V165" s="71"/>
    </row>
    <row r="166" spans="1:22" ht="15" hidden="1" x14ac:dyDescent="0.25">
      <c r="A166" s="270" t="s">
        <v>35</v>
      </c>
      <c r="B166" s="216">
        <v>41477</v>
      </c>
      <c r="C166" s="395">
        <v>13</v>
      </c>
      <c r="D166" s="395" t="s">
        <v>223</v>
      </c>
      <c r="E166" s="395">
        <v>4</v>
      </c>
      <c r="F166" s="276">
        <v>6</v>
      </c>
      <c r="G166" s="276">
        <v>5</v>
      </c>
      <c r="H166" s="276">
        <v>5</v>
      </c>
      <c r="I166" s="276">
        <v>6</v>
      </c>
      <c r="J166" s="276">
        <v>5</v>
      </c>
      <c r="K166" s="276">
        <v>9</v>
      </c>
      <c r="L166" s="276">
        <v>3</v>
      </c>
      <c r="M166" s="276">
        <v>5</v>
      </c>
      <c r="N166" s="276">
        <v>5</v>
      </c>
      <c r="O166" s="395">
        <v>49</v>
      </c>
      <c r="P166" s="162">
        <v>48</v>
      </c>
      <c r="Q166" s="262"/>
      <c r="R166" s="70"/>
      <c r="S166" s="70"/>
      <c r="T166" s="70"/>
      <c r="U166" s="70"/>
      <c r="V166" s="71"/>
    </row>
    <row r="167" spans="1:22" ht="15" hidden="1" x14ac:dyDescent="0.25">
      <c r="A167" s="270" t="s">
        <v>30</v>
      </c>
      <c r="B167" s="216">
        <v>41477</v>
      </c>
      <c r="C167" s="395">
        <v>13</v>
      </c>
      <c r="D167" s="395" t="s">
        <v>218</v>
      </c>
      <c r="E167" s="395">
        <v>4</v>
      </c>
      <c r="F167" s="276">
        <v>5</v>
      </c>
      <c r="G167" s="276">
        <v>4</v>
      </c>
      <c r="H167" s="276">
        <v>4</v>
      </c>
      <c r="I167" s="276">
        <v>7</v>
      </c>
      <c r="J167" s="276">
        <v>6</v>
      </c>
      <c r="K167" s="276">
        <v>4</v>
      </c>
      <c r="L167" s="276">
        <v>5</v>
      </c>
      <c r="M167" s="276">
        <v>6</v>
      </c>
      <c r="N167" s="276">
        <v>5</v>
      </c>
      <c r="O167" s="395">
        <v>46</v>
      </c>
      <c r="P167" s="162">
        <v>46</v>
      </c>
      <c r="Q167" s="262"/>
      <c r="R167" s="70"/>
      <c r="S167" s="70"/>
      <c r="T167" s="70"/>
      <c r="U167" s="70"/>
      <c r="V167" s="71"/>
    </row>
    <row r="168" spans="1:22" ht="15" hidden="1" x14ac:dyDescent="0.25">
      <c r="A168" s="270" t="s">
        <v>32</v>
      </c>
      <c r="B168" s="216">
        <v>41477</v>
      </c>
      <c r="C168" s="395">
        <v>13</v>
      </c>
      <c r="D168" s="395" t="s">
        <v>222</v>
      </c>
      <c r="E168" s="395">
        <v>4</v>
      </c>
      <c r="F168" s="276">
        <v>5</v>
      </c>
      <c r="G168" s="276">
        <v>5</v>
      </c>
      <c r="H168" s="276">
        <v>5</v>
      </c>
      <c r="I168" s="276">
        <v>6</v>
      </c>
      <c r="J168" s="276">
        <v>4</v>
      </c>
      <c r="K168" s="276">
        <v>5</v>
      </c>
      <c r="L168" s="276">
        <v>4</v>
      </c>
      <c r="M168" s="276">
        <v>6</v>
      </c>
      <c r="N168" s="276">
        <v>5</v>
      </c>
      <c r="O168" s="395">
        <v>45</v>
      </c>
      <c r="P168" s="162">
        <v>45</v>
      </c>
      <c r="Q168" s="262"/>
      <c r="R168" s="70"/>
      <c r="S168" s="70"/>
      <c r="T168" s="70"/>
      <c r="U168" s="70"/>
      <c r="V168" s="71"/>
    </row>
    <row r="169" spans="1:22" ht="15" hidden="1" x14ac:dyDescent="0.25">
      <c r="A169" s="270" t="s">
        <v>40</v>
      </c>
      <c r="B169" s="216">
        <v>41484</v>
      </c>
      <c r="C169" s="395">
        <v>14</v>
      </c>
      <c r="D169" s="395" t="s">
        <v>407</v>
      </c>
      <c r="E169" s="395">
        <v>1</v>
      </c>
      <c r="F169" s="276">
        <v>6</v>
      </c>
      <c r="G169" s="276">
        <v>6</v>
      </c>
      <c r="H169" s="276">
        <v>4</v>
      </c>
      <c r="I169" s="276">
        <v>4</v>
      </c>
      <c r="J169" s="276">
        <v>4</v>
      </c>
      <c r="K169" s="276">
        <v>3</v>
      </c>
      <c r="L169" s="276">
        <v>4</v>
      </c>
      <c r="M169" s="276">
        <v>6</v>
      </c>
      <c r="N169" s="276">
        <v>6</v>
      </c>
      <c r="O169" s="395">
        <v>43</v>
      </c>
      <c r="P169" s="162">
        <v>43</v>
      </c>
      <c r="Q169" s="262"/>
      <c r="R169" s="70"/>
      <c r="S169" s="70"/>
      <c r="T169" s="70"/>
      <c r="U169" s="70"/>
      <c r="V169" s="71"/>
    </row>
    <row r="170" spans="1:22" ht="15" hidden="1" x14ac:dyDescent="0.25">
      <c r="A170" s="270" t="s">
        <v>48</v>
      </c>
      <c r="B170" s="216">
        <v>41484</v>
      </c>
      <c r="C170" s="395">
        <v>14</v>
      </c>
      <c r="D170" s="395" t="s">
        <v>483</v>
      </c>
      <c r="E170" s="395">
        <v>1</v>
      </c>
      <c r="F170" s="276">
        <v>6</v>
      </c>
      <c r="G170" s="276">
        <v>6</v>
      </c>
      <c r="H170" s="276">
        <v>5</v>
      </c>
      <c r="I170" s="276">
        <v>4</v>
      </c>
      <c r="J170" s="276">
        <v>4</v>
      </c>
      <c r="K170" s="276">
        <v>4</v>
      </c>
      <c r="L170" s="276">
        <v>5</v>
      </c>
      <c r="M170" s="276">
        <v>6</v>
      </c>
      <c r="N170" s="276">
        <v>7</v>
      </c>
      <c r="O170" s="395">
        <v>47</v>
      </c>
      <c r="P170" s="162">
        <v>47</v>
      </c>
      <c r="Q170" s="262"/>
      <c r="R170" s="70"/>
      <c r="S170" s="70"/>
      <c r="T170" s="70"/>
      <c r="U170" s="70"/>
      <c r="V170" s="71"/>
    </row>
    <row r="171" spans="1:22" ht="15" hidden="1" x14ac:dyDescent="0.25">
      <c r="A171" s="270" t="s">
        <v>35</v>
      </c>
      <c r="B171" s="216">
        <v>41484</v>
      </c>
      <c r="C171" s="395">
        <v>14</v>
      </c>
      <c r="D171" s="395" t="s">
        <v>484</v>
      </c>
      <c r="E171" s="395">
        <v>1</v>
      </c>
      <c r="F171" s="276">
        <v>5</v>
      </c>
      <c r="G171" s="276">
        <v>5</v>
      </c>
      <c r="H171" s="276">
        <v>4</v>
      </c>
      <c r="I171" s="276">
        <v>5</v>
      </c>
      <c r="J171" s="276">
        <v>5</v>
      </c>
      <c r="K171" s="276">
        <v>4</v>
      </c>
      <c r="L171" s="276">
        <v>6</v>
      </c>
      <c r="M171" s="276">
        <v>6</v>
      </c>
      <c r="N171" s="276">
        <v>5</v>
      </c>
      <c r="O171" s="395">
        <v>45</v>
      </c>
      <c r="P171" s="162">
        <v>45</v>
      </c>
      <c r="Q171" s="262"/>
      <c r="R171" s="70"/>
      <c r="S171" s="70"/>
      <c r="T171" s="70"/>
      <c r="U171" s="70"/>
      <c r="V171" s="71"/>
    </row>
    <row r="172" spans="1:22" ht="15" hidden="1" x14ac:dyDescent="0.25">
      <c r="A172" s="270" t="s">
        <v>32</v>
      </c>
      <c r="B172" s="216">
        <v>41484</v>
      </c>
      <c r="C172" s="395">
        <v>14</v>
      </c>
      <c r="D172" s="395" t="s">
        <v>210</v>
      </c>
      <c r="E172" s="395">
        <v>1</v>
      </c>
      <c r="F172" s="276">
        <v>6</v>
      </c>
      <c r="G172" s="276">
        <v>5</v>
      </c>
      <c r="H172" s="276">
        <v>7</v>
      </c>
      <c r="I172" s="276">
        <v>6</v>
      </c>
      <c r="J172" s="276">
        <v>4</v>
      </c>
      <c r="K172" s="276">
        <v>4</v>
      </c>
      <c r="L172" s="276">
        <v>4</v>
      </c>
      <c r="M172" s="276">
        <v>4</v>
      </c>
      <c r="N172" s="276">
        <v>6</v>
      </c>
      <c r="O172" s="395">
        <v>46</v>
      </c>
      <c r="P172" s="162">
        <v>45</v>
      </c>
      <c r="Q172" s="262"/>
      <c r="R172" s="70"/>
      <c r="S172" s="70"/>
      <c r="T172" s="70"/>
      <c r="U172" s="70"/>
      <c r="V172" s="71"/>
    </row>
    <row r="173" spans="1:22" ht="15" hidden="1" x14ac:dyDescent="0.25">
      <c r="A173" s="270" t="s">
        <v>28</v>
      </c>
      <c r="B173" s="216">
        <v>41484</v>
      </c>
      <c r="C173" s="395">
        <v>14</v>
      </c>
      <c r="D173" s="395" t="s">
        <v>205</v>
      </c>
      <c r="E173" s="395">
        <v>2</v>
      </c>
      <c r="F173" s="276">
        <v>5</v>
      </c>
      <c r="G173" s="276">
        <v>6</v>
      </c>
      <c r="H173" s="276">
        <v>4</v>
      </c>
      <c r="I173" s="276">
        <v>7</v>
      </c>
      <c r="J173" s="276">
        <v>8</v>
      </c>
      <c r="K173" s="276">
        <v>4</v>
      </c>
      <c r="L173" s="276">
        <v>3</v>
      </c>
      <c r="M173" s="276">
        <v>9</v>
      </c>
      <c r="N173" s="276">
        <v>6</v>
      </c>
      <c r="O173" s="395">
        <v>52</v>
      </c>
      <c r="P173" s="162">
        <v>51</v>
      </c>
      <c r="Q173" s="262"/>
      <c r="R173" s="70"/>
      <c r="S173" s="70"/>
      <c r="T173" s="70"/>
      <c r="U173" s="70"/>
      <c r="V173" s="71"/>
    </row>
    <row r="174" spans="1:22" ht="15" hidden="1" x14ac:dyDescent="0.25">
      <c r="A174" s="270" t="s">
        <v>129</v>
      </c>
      <c r="B174" s="216">
        <v>41484</v>
      </c>
      <c r="C174" s="395">
        <v>14</v>
      </c>
      <c r="D174" s="395" t="s">
        <v>485</v>
      </c>
      <c r="E174" s="395">
        <v>2</v>
      </c>
      <c r="F174" s="276">
        <v>7</v>
      </c>
      <c r="G174" s="276">
        <v>6</v>
      </c>
      <c r="H174" s="276">
        <v>4</v>
      </c>
      <c r="I174" s="276">
        <v>5</v>
      </c>
      <c r="J174" s="276">
        <v>4</v>
      </c>
      <c r="K174" s="276">
        <v>5</v>
      </c>
      <c r="L174" s="276">
        <v>4</v>
      </c>
      <c r="M174" s="276">
        <v>5</v>
      </c>
      <c r="N174" s="276">
        <v>6</v>
      </c>
      <c r="O174" s="395">
        <v>46</v>
      </c>
      <c r="P174" s="162">
        <v>46</v>
      </c>
      <c r="Q174" s="262"/>
      <c r="R174" s="70"/>
      <c r="S174" s="70"/>
      <c r="T174" s="70"/>
      <c r="U174" s="70"/>
      <c r="V174" s="71"/>
    </row>
    <row r="175" spans="1:22" ht="15" hidden="1" x14ac:dyDescent="0.25">
      <c r="A175" s="270" t="s">
        <v>37</v>
      </c>
      <c r="B175" s="216">
        <v>41484</v>
      </c>
      <c r="C175" s="395">
        <v>14</v>
      </c>
      <c r="D175" s="395" t="s">
        <v>208</v>
      </c>
      <c r="E175" s="395">
        <v>2</v>
      </c>
      <c r="F175" s="276">
        <v>5</v>
      </c>
      <c r="G175" s="276">
        <v>6</v>
      </c>
      <c r="H175" s="276">
        <v>5</v>
      </c>
      <c r="I175" s="276">
        <v>4</v>
      </c>
      <c r="J175" s="276">
        <v>3</v>
      </c>
      <c r="K175" s="276">
        <v>5</v>
      </c>
      <c r="L175" s="276">
        <v>4</v>
      </c>
      <c r="M175" s="276">
        <v>5</v>
      </c>
      <c r="N175" s="276">
        <v>6</v>
      </c>
      <c r="O175" s="395">
        <v>43</v>
      </c>
      <c r="P175" s="162">
        <v>43</v>
      </c>
      <c r="Q175" s="262"/>
      <c r="R175" s="70"/>
      <c r="S175" s="70"/>
      <c r="T175" s="70"/>
      <c r="U175" s="70"/>
      <c r="V175" s="71"/>
    </row>
    <row r="176" spans="1:22" ht="15" hidden="1" x14ac:dyDescent="0.25">
      <c r="A176" s="270" t="s">
        <v>47</v>
      </c>
      <c r="B176" s="216">
        <v>41484</v>
      </c>
      <c r="C176" s="395">
        <v>14</v>
      </c>
      <c r="D176" s="395" t="s">
        <v>433</v>
      </c>
      <c r="E176" s="395">
        <v>2</v>
      </c>
      <c r="F176" s="276">
        <v>5</v>
      </c>
      <c r="G176" s="276">
        <v>5</v>
      </c>
      <c r="H176" s="276">
        <v>5</v>
      </c>
      <c r="I176" s="276">
        <v>6</v>
      </c>
      <c r="J176" s="276">
        <v>4</v>
      </c>
      <c r="K176" s="276">
        <v>5</v>
      </c>
      <c r="L176" s="276">
        <v>3</v>
      </c>
      <c r="M176" s="276">
        <v>9</v>
      </c>
      <c r="N176" s="276">
        <v>6</v>
      </c>
      <c r="O176" s="395">
        <v>48</v>
      </c>
      <c r="P176" s="162">
        <v>47</v>
      </c>
      <c r="Q176" s="262"/>
      <c r="R176" s="70"/>
      <c r="S176" s="70"/>
      <c r="T176" s="70"/>
      <c r="U176" s="70"/>
      <c r="V176" s="71"/>
    </row>
    <row r="177" spans="1:22" ht="15" hidden="1" x14ac:dyDescent="0.25">
      <c r="A177" s="270" t="s">
        <v>130</v>
      </c>
      <c r="B177" s="216">
        <v>41484</v>
      </c>
      <c r="C177" s="395">
        <v>14</v>
      </c>
      <c r="D177" s="395" t="s">
        <v>486</v>
      </c>
      <c r="E177" s="395">
        <v>3</v>
      </c>
      <c r="F177" s="276">
        <v>6</v>
      </c>
      <c r="G177" s="276">
        <v>4</v>
      </c>
      <c r="H177" s="276">
        <v>3</v>
      </c>
      <c r="I177" s="276">
        <v>6</v>
      </c>
      <c r="J177" s="276">
        <v>5</v>
      </c>
      <c r="K177" s="276">
        <v>5</v>
      </c>
      <c r="L177" s="276">
        <v>5</v>
      </c>
      <c r="M177" s="276">
        <v>5</v>
      </c>
      <c r="N177" s="276">
        <v>6</v>
      </c>
      <c r="O177" s="395">
        <v>45</v>
      </c>
      <c r="P177" s="162">
        <v>45</v>
      </c>
      <c r="Q177" s="262"/>
      <c r="R177" s="70"/>
      <c r="S177" s="70"/>
      <c r="T177" s="70"/>
      <c r="U177" s="70"/>
      <c r="V177" s="71"/>
    </row>
    <row r="178" spans="1:22" ht="15" hidden="1" x14ac:dyDescent="0.25">
      <c r="A178" s="270" t="s">
        <v>135</v>
      </c>
      <c r="B178" s="216">
        <v>41484</v>
      </c>
      <c r="C178" s="395">
        <v>14</v>
      </c>
      <c r="D178" s="395" t="s">
        <v>487</v>
      </c>
      <c r="E178" s="395">
        <v>3</v>
      </c>
      <c r="F178" s="276">
        <v>5</v>
      </c>
      <c r="G178" s="276">
        <v>5</v>
      </c>
      <c r="H178" s="276">
        <v>4</v>
      </c>
      <c r="I178" s="276">
        <v>5</v>
      </c>
      <c r="J178" s="276">
        <v>4</v>
      </c>
      <c r="K178" s="276">
        <v>4</v>
      </c>
      <c r="L178" s="276">
        <v>3</v>
      </c>
      <c r="M178" s="276">
        <v>5</v>
      </c>
      <c r="N178" s="276">
        <v>5</v>
      </c>
      <c r="O178" s="395">
        <v>40</v>
      </c>
      <c r="P178" s="162">
        <v>40</v>
      </c>
      <c r="Q178" s="262"/>
      <c r="R178" s="70"/>
      <c r="S178" s="70"/>
      <c r="T178" s="70"/>
      <c r="U178" s="70"/>
      <c r="V178" s="71"/>
    </row>
    <row r="179" spans="1:22" ht="15" hidden="1" x14ac:dyDescent="0.25">
      <c r="A179" s="270" t="s">
        <v>43</v>
      </c>
      <c r="B179" s="216">
        <v>41484</v>
      </c>
      <c r="C179" s="395">
        <v>14</v>
      </c>
      <c r="D179" s="395" t="s">
        <v>212</v>
      </c>
      <c r="E179" s="395">
        <v>3</v>
      </c>
      <c r="F179" s="276">
        <v>6</v>
      </c>
      <c r="G179" s="276">
        <v>5</v>
      </c>
      <c r="H179" s="276">
        <v>5</v>
      </c>
      <c r="I179" s="276">
        <v>5</v>
      </c>
      <c r="J179" s="276">
        <v>4</v>
      </c>
      <c r="K179" s="276">
        <v>8</v>
      </c>
      <c r="L179" s="276">
        <v>3</v>
      </c>
      <c r="M179" s="276">
        <v>5</v>
      </c>
      <c r="N179" s="276">
        <v>5</v>
      </c>
      <c r="O179" s="395">
        <v>46</v>
      </c>
      <c r="P179" s="162">
        <v>46</v>
      </c>
      <c r="Q179" s="262"/>
      <c r="R179" s="70"/>
      <c r="S179" s="70"/>
      <c r="T179" s="70"/>
      <c r="U179" s="70"/>
      <c r="V179" s="71"/>
    </row>
    <row r="180" spans="1:22" ht="15" hidden="1" x14ac:dyDescent="0.25">
      <c r="A180" s="270" t="s">
        <v>34</v>
      </c>
      <c r="B180" s="216">
        <v>41484</v>
      </c>
      <c r="C180" s="395">
        <v>14</v>
      </c>
      <c r="D180" s="395" t="s">
        <v>214</v>
      </c>
      <c r="E180" s="395">
        <v>3</v>
      </c>
      <c r="F180" s="276">
        <v>6</v>
      </c>
      <c r="G180" s="276">
        <v>6</v>
      </c>
      <c r="H180" s="276">
        <v>6</v>
      </c>
      <c r="I180" s="276">
        <v>7</v>
      </c>
      <c r="J180" s="276">
        <v>7</v>
      </c>
      <c r="K180" s="276">
        <v>6</v>
      </c>
      <c r="L180" s="276">
        <v>5</v>
      </c>
      <c r="M180" s="276">
        <v>6</v>
      </c>
      <c r="N180" s="276">
        <v>6</v>
      </c>
      <c r="O180" s="395">
        <v>55</v>
      </c>
      <c r="P180" s="162">
        <v>55</v>
      </c>
      <c r="Q180" s="262"/>
      <c r="R180" s="70"/>
      <c r="S180" s="70"/>
      <c r="T180" s="70"/>
      <c r="U180" s="70"/>
      <c r="V180" s="71"/>
    </row>
    <row r="181" spans="1:22" ht="15" hidden="1" x14ac:dyDescent="0.25">
      <c r="A181" s="270" t="s">
        <v>131</v>
      </c>
      <c r="B181" s="216">
        <v>41484</v>
      </c>
      <c r="C181" s="395">
        <v>14</v>
      </c>
      <c r="D181" s="395" t="s">
        <v>488</v>
      </c>
      <c r="E181" s="395">
        <v>4</v>
      </c>
      <c r="F181" s="276">
        <v>5</v>
      </c>
      <c r="G181" s="276">
        <v>4</v>
      </c>
      <c r="H181" s="276">
        <v>6</v>
      </c>
      <c r="I181" s="276">
        <v>7</v>
      </c>
      <c r="J181" s="276">
        <v>7</v>
      </c>
      <c r="K181" s="276">
        <v>5</v>
      </c>
      <c r="L181" s="276">
        <v>5</v>
      </c>
      <c r="M181" s="276">
        <v>7</v>
      </c>
      <c r="N181" s="276">
        <v>5</v>
      </c>
      <c r="O181" s="395">
        <v>51</v>
      </c>
      <c r="P181" s="162">
        <v>51</v>
      </c>
      <c r="Q181" s="262"/>
      <c r="R181" s="70"/>
      <c r="S181" s="70"/>
      <c r="T181" s="70"/>
      <c r="U181" s="70"/>
      <c r="V181" s="71"/>
    </row>
    <row r="182" spans="1:22" ht="15" hidden="1" x14ac:dyDescent="0.25">
      <c r="A182" s="270" t="s">
        <v>41</v>
      </c>
      <c r="B182" s="216">
        <v>41484</v>
      </c>
      <c r="C182" s="395">
        <v>14</v>
      </c>
      <c r="D182" s="395" t="s">
        <v>213</v>
      </c>
      <c r="E182" s="395">
        <v>4</v>
      </c>
      <c r="F182" s="276">
        <v>6</v>
      </c>
      <c r="G182" s="276">
        <v>5</v>
      </c>
      <c r="H182" s="276">
        <v>5</v>
      </c>
      <c r="I182" s="276">
        <v>4</v>
      </c>
      <c r="J182" s="276">
        <v>6</v>
      </c>
      <c r="K182" s="276">
        <v>7</v>
      </c>
      <c r="L182" s="276">
        <v>4</v>
      </c>
      <c r="M182" s="276">
        <v>7</v>
      </c>
      <c r="N182" s="276">
        <v>8</v>
      </c>
      <c r="O182" s="395">
        <v>52</v>
      </c>
      <c r="P182" s="162">
        <v>52</v>
      </c>
      <c r="Q182" s="262"/>
      <c r="R182" s="70"/>
      <c r="S182" s="70"/>
      <c r="T182" s="70"/>
      <c r="U182" s="70"/>
      <c r="V182" s="71"/>
    </row>
    <row r="183" spans="1:22" ht="15" x14ac:dyDescent="0.25">
      <c r="A183" s="270" t="s">
        <v>29</v>
      </c>
      <c r="B183" s="216">
        <v>41484</v>
      </c>
      <c r="C183" s="395">
        <v>14</v>
      </c>
      <c r="D183" s="395" t="s">
        <v>215</v>
      </c>
      <c r="E183" s="395">
        <v>4</v>
      </c>
      <c r="F183" s="276">
        <v>4</v>
      </c>
      <c r="G183" s="276">
        <v>5</v>
      </c>
      <c r="H183" s="276">
        <v>6</v>
      </c>
      <c r="I183" s="276">
        <v>6</v>
      </c>
      <c r="J183" s="276">
        <v>4</v>
      </c>
      <c r="K183" s="276">
        <v>5</v>
      </c>
      <c r="L183" s="276">
        <v>4</v>
      </c>
      <c r="M183" s="276">
        <v>6</v>
      </c>
      <c r="N183" s="276">
        <v>5</v>
      </c>
      <c r="O183" s="395">
        <v>45</v>
      </c>
      <c r="P183" s="162">
        <v>45</v>
      </c>
      <c r="Q183" s="262"/>
      <c r="R183" s="70"/>
      <c r="S183" s="70"/>
      <c r="T183" s="70"/>
      <c r="U183" s="70"/>
      <c r="V183" s="71"/>
    </row>
    <row r="184" spans="1:22" ht="15" hidden="1" x14ac:dyDescent="0.25">
      <c r="A184" s="270" t="s">
        <v>39</v>
      </c>
      <c r="B184" s="216">
        <v>41484</v>
      </c>
      <c r="C184" s="395">
        <v>14</v>
      </c>
      <c r="D184" s="395" t="s">
        <v>408</v>
      </c>
      <c r="E184" s="395">
        <v>4</v>
      </c>
      <c r="F184" s="276">
        <v>5</v>
      </c>
      <c r="G184" s="276">
        <v>5</v>
      </c>
      <c r="H184" s="276">
        <v>2</v>
      </c>
      <c r="I184" s="276">
        <v>7</v>
      </c>
      <c r="J184" s="276">
        <v>8</v>
      </c>
      <c r="K184" s="276">
        <v>5</v>
      </c>
      <c r="L184" s="276">
        <v>6</v>
      </c>
      <c r="M184" s="276">
        <v>5</v>
      </c>
      <c r="N184" s="276">
        <v>6</v>
      </c>
      <c r="O184" s="395">
        <v>49</v>
      </c>
      <c r="P184" s="162">
        <v>49</v>
      </c>
      <c r="Q184" s="262"/>
      <c r="R184" s="70"/>
      <c r="S184" s="70"/>
      <c r="T184" s="70"/>
      <c r="U184" s="70"/>
      <c r="V184" s="71"/>
    </row>
    <row r="185" spans="1:22" ht="15" hidden="1" x14ac:dyDescent="0.25">
      <c r="A185" s="270" t="s">
        <v>32</v>
      </c>
      <c r="B185" s="216">
        <v>41491</v>
      </c>
      <c r="C185" s="395">
        <v>15</v>
      </c>
      <c r="D185" s="395" t="s">
        <v>197</v>
      </c>
      <c r="E185" s="395">
        <v>1</v>
      </c>
      <c r="F185" s="276">
        <v>4</v>
      </c>
      <c r="G185" s="276">
        <v>5</v>
      </c>
      <c r="H185" s="276">
        <v>4</v>
      </c>
      <c r="I185" s="276">
        <v>6</v>
      </c>
      <c r="J185" s="276">
        <v>5</v>
      </c>
      <c r="K185" s="276">
        <v>4</v>
      </c>
      <c r="L185" s="276">
        <v>3</v>
      </c>
      <c r="M185" s="276">
        <v>5</v>
      </c>
      <c r="N185" s="276">
        <v>6</v>
      </c>
      <c r="O185" s="395">
        <v>42</v>
      </c>
      <c r="P185" s="162">
        <v>42</v>
      </c>
      <c r="Q185" s="262"/>
      <c r="R185" s="70"/>
      <c r="S185" s="70"/>
      <c r="T185" s="70"/>
      <c r="U185" s="70"/>
      <c r="V185" s="71"/>
    </row>
    <row r="186" spans="1:22" ht="15" hidden="1" x14ac:dyDescent="0.25">
      <c r="A186" s="270" t="s">
        <v>28</v>
      </c>
      <c r="B186" s="216">
        <v>41491</v>
      </c>
      <c r="C186" s="395">
        <v>15</v>
      </c>
      <c r="D186" s="395" t="s">
        <v>193</v>
      </c>
      <c r="E186" s="395">
        <v>1</v>
      </c>
      <c r="F186" s="276">
        <v>10</v>
      </c>
      <c r="G186" s="276">
        <v>6</v>
      </c>
      <c r="H186" s="276">
        <v>5</v>
      </c>
      <c r="I186" s="276">
        <v>6</v>
      </c>
      <c r="J186" s="276">
        <v>4</v>
      </c>
      <c r="K186" s="276">
        <v>6</v>
      </c>
      <c r="L186" s="276">
        <v>5</v>
      </c>
      <c r="M186" s="276">
        <v>6</v>
      </c>
      <c r="N186" s="276">
        <v>7</v>
      </c>
      <c r="O186" s="395">
        <v>55</v>
      </c>
      <c r="P186" s="162">
        <v>53</v>
      </c>
      <c r="Q186" s="262"/>
      <c r="R186" s="70"/>
      <c r="S186" s="70"/>
      <c r="T186" s="70"/>
      <c r="U186" s="70"/>
      <c r="V186" s="71"/>
    </row>
    <row r="187" spans="1:22" ht="15" hidden="1" x14ac:dyDescent="0.25">
      <c r="A187" s="270" t="s">
        <v>38</v>
      </c>
      <c r="B187" s="216">
        <v>41491</v>
      </c>
      <c r="C187" s="395">
        <v>15</v>
      </c>
      <c r="D187" s="395" t="s">
        <v>489</v>
      </c>
      <c r="E187" s="395">
        <v>1</v>
      </c>
      <c r="F187" s="276">
        <v>7</v>
      </c>
      <c r="G187" s="276">
        <v>5</v>
      </c>
      <c r="H187" s="276">
        <v>4</v>
      </c>
      <c r="I187" s="276">
        <v>6</v>
      </c>
      <c r="J187" s="276">
        <v>6</v>
      </c>
      <c r="K187" s="276">
        <v>5</v>
      </c>
      <c r="L187" s="276">
        <v>4</v>
      </c>
      <c r="M187" s="276">
        <v>5</v>
      </c>
      <c r="N187" s="276">
        <v>8</v>
      </c>
      <c r="O187" s="395">
        <v>50</v>
      </c>
      <c r="P187" s="162">
        <v>50</v>
      </c>
      <c r="Q187" s="262"/>
      <c r="R187" s="70"/>
      <c r="S187" s="70"/>
      <c r="T187" s="70"/>
      <c r="U187" s="70"/>
      <c r="V187" s="71"/>
    </row>
    <row r="188" spans="1:22" ht="15" hidden="1" x14ac:dyDescent="0.25">
      <c r="A188" s="270" t="s">
        <v>48</v>
      </c>
      <c r="B188" s="216">
        <v>41491</v>
      </c>
      <c r="C188" s="395">
        <v>15</v>
      </c>
      <c r="D188" s="395" t="s">
        <v>490</v>
      </c>
      <c r="E188" s="395">
        <v>1</v>
      </c>
      <c r="F188" s="276">
        <v>5</v>
      </c>
      <c r="G188" s="276">
        <v>5</v>
      </c>
      <c r="H188" s="276">
        <v>6</v>
      </c>
      <c r="I188" s="276">
        <v>6</v>
      </c>
      <c r="J188" s="276">
        <v>4</v>
      </c>
      <c r="K188" s="276">
        <v>5</v>
      </c>
      <c r="L188" s="276">
        <v>4</v>
      </c>
      <c r="M188" s="276">
        <v>5</v>
      </c>
      <c r="N188" s="276">
        <v>6</v>
      </c>
      <c r="O188" s="395">
        <v>46</v>
      </c>
      <c r="P188" s="162">
        <v>46</v>
      </c>
      <c r="Q188" s="262"/>
      <c r="R188" s="70"/>
      <c r="S188" s="70"/>
      <c r="T188" s="70"/>
      <c r="U188" s="70"/>
      <c r="V188" s="71"/>
    </row>
    <row r="189" spans="1:22" ht="15" hidden="1" x14ac:dyDescent="0.25">
      <c r="A189" s="270" t="s">
        <v>130</v>
      </c>
      <c r="B189" s="216">
        <v>41491</v>
      </c>
      <c r="C189" s="395">
        <v>15</v>
      </c>
      <c r="D189" s="395" t="s">
        <v>491</v>
      </c>
      <c r="E189" s="395">
        <v>2</v>
      </c>
      <c r="F189" s="276">
        <v>6</v>
      </c>
      <c r="G189" s="276">
        <v>4</v>
      </c>
      <c r="H189" s="276">
        <v>3</v>
      </c>
      <c r="I189" s="276">
        <v>6</v>
      </c>
      <c r="J189" s="276">
        <v>4</v>
      </c>
      <c r="K189" s="276">
        <v>5</v>
      </c>
      <c r="L189" s="276">
        <v>6</v>
      </c>
      <c r="M189" s="276">
        <v>6</v>
      </c>
      <c r="N189" s="276">
        <v>6</v>
      </c>
      <c r="O189" s="395">
        <v>46</v>
      </c>
      <c r="P189" s="162">
        <v>46</v>
      </c>
      <c r="Q189" s="262"/>
      <c r="R189" s="70"/>
      <c r="S189" s="70"/>
      <c r="T189" s="70"/>
      <c r="U189" s="70"/>
      <c r="V189" s="71"/>
    </row>
    <row r="190" spans="1:22" ht="15" hidden="1" x14ac:dyDescent="0.25">
      <c r="A190" s="270" t="s">
        <v>135</v>
      </c>
      <c r="B190" s="216">
        <v>41491</v>
      </c>
      <c r="C190" s="395">
        <v>15</v>
      </c>
      <c r="D190" s="395" t="s">
        <v>492</v>
      </c>
      <c r="E190" s="395">
        <v>2</v>
      </c>
      <c r="F190" s="276">
        <v>6</v>
      </c>
      <c r="G190" s="276">
        <v>4</v>
      </c>
      <c r="H190" s="276">
        <v>3</v>
      </c>
      <c r="I190" s="276">
        <v>5</v>
      </c>
      <c r="J190" s="276">
        <v>4</v>
      </c>
      <c r="K190" s="276">
        <v>5</v>
      </c>
      <c r="L190" s="276">
        <v>5</v>
      </c>
      <c r="M190" s="276">
        <v>5</v>
      </c>
      <c r="N190" s="276">
        <v>4</v>
      </c>
      <c r="O190" s="395">
        <v>41</v>
      </c>
      <c r="P190" s="162">
        <v>41</v>
      </c>
      <c r="Q190" s="262"/>
      <c r="R190" s="70"/>
      <c r="S190" s="70"/>
      <c r="T190" s="70"/>
      <c r="U190" s="70"/>
      <c r="V190" s="71"/>
    </row>
    <row r="191" spans="1:22" ht="15" hidden="1" x14ac:dyDescent="0.25">
      <c r="A191" s="270" t="s">
        <v>41</v>
      </c>
      <c r="B191" s="216">
        <v>41491</v>
      </c>
      <c r="C191" s="395">
        <v>15</v>
      </c>
      <c r="D191" s="395" t="s">
        <v>201</v>
      </c>
      <c r="E191" s="395">
        <v>2</v>
      </c>
      <c r="F191" s="276">
        <v>6</v>
      </c>
      <c r="G191" s="276">
        <v>5</v>
      </c>
      <c r="H191" s="276">
        <v>5</v>
      </c>
      <c r="I191" s="276">
        <v>6</v>
      </c>
      <c r="J191" s="276">
        <v>7</v>
      </c>
      <c r="K191" s="276">
        <v>5</v>
      </c>
      <c r="L191" s="276">
        <v>3</v>
      </c>
      <c r="M191" s="276">
        <v>6</v>
      </c>
      <c r="N191" s="276">
        <v>8</v>
      </c>
      <c r="O191" s="395">
        <v>51</v>
      </c>
      <c r="P191" s="162">
        <v>51</v>
      </c>
      <c r="Q191" s="262"/>
      <c r="R191" s="70"/>
      <c r="S191" s="70"/>
      <c r="T191" s="70"/>
      <c r="U191" s="70"/>
      <c r="V191" s="71"/>
    </row>
    <row r="192" spans="1:22" ht="15" hidden="1" x14ac:dyDescent="0.25">
      <c r="A192" s="270" t="s">
        <v>131</v>
      </c>
      <c r="B192" s="216">
        <v>41491</v>
      </c>
      <c r="C192" s="395">
        <v>15</v>
      </c>
      <c r="D192" s="395" t="s">
        <v>493</v>
      </c>
      <c r="E192" s="395">
        <v>2</v>
      </c>
      <c r="F192" s="276">
        <v>5</v>
      </c>
      <c r="G192" s="276">
        <v>5</v>
      </c>
      <c r="H192" s="276">
        <v>5</v>
      </c>
      <c r="I192" s="276">
        <v>7</v>
      </c>
      <c r="J192" s="276">
        <v>6</v>
      </c>
      <c r="K192" s="276">
        <v>6</v>
      </c>
      <c r="L192" s="276">
        <v>5</v>
      </c>
      <c r="M192" s="276">
        <v>6</v>
      </c>
      <c r="N192" s="276">
        <v>4</v>
      </c>
      <c r="O192" s="395">
        <v>49</v>
      </c>
      <c r="P192" s="162">
        <v>49</v>
      </c>
      <c r="Q192" s="262"/>
      <c r="R192" s="70"/>
      <c r="S192" s="70"/>
      <c r="T192" s="70"/>
      <c r="U192" s="70"/>
      <c r="V192" s="71"/>
    </row>
    <row r="193" spans="1:22" ht="15" hidden="1" x14ac:dyDescent="0.25">
      <c r="A193" s="270" t="s">
        <v>43</v>
      </c>
      <c r="B193" s="216">
        <v>41491</v>
      </c>
      <c r="C193" s="395">
        <v>15</v>
      </c>
      <c r="D193" s="395" t="s">
        <v>203</v>
      </c>
      <c r="E193" s="395">
        <v>3</v>
      </c>
      <c r="F193" s="276">
        <v>5</v>
      </c>
      <c r="G193" s="276">
        <v>3</v>
      </c>
      <c r="H193" s="276">
        <v>3</v>
      </c>
      <c r="I193" s="276">
        <v>6</v>
      </c>
      <c r="J193" s="276">
        <v>7</v>
      </c>
      <c r="K193" s="276">
        <v>7</v>
      </c>
      <c r="L193" s="276">
        <v>5</v>
      </c>
      <c r="M193" s="276">
        <v>5</v>
      </c>
      <c r="N193" s="276">
        <v>5</v>
      </c>
      <c r="O193" s="395">
        <v>46</v>
      </c>
      <c r="P193" s="162">
        <v>46</v>
      </c>
      <c r="Q193" s="262"/>
      <c r="R193" s="70"/>
      <c r="S193" s="70"/>
      <c r="T193" s="70"/>
      <c r="U193" s="70"/>
      <c r="V193" s="71"/>
    </row>
    <row r="194" spans="1:22" ht="15" x14ac:dyDescent="0.25">
      <c r="A194" s="270" t="s">
        <v>29</v>
      </c>
      <c r="B194" s="216">
        <v>41491</v>
      </c>
      <c r="C194" s="395">
        <v>15</v>
      </c>
      <c r="D194" s="395" t="s">
        <v>431</v>
      </c>
      <c r="E194" s="395">
        <v>3</v>
      </c>
      <c r="F194" s="276">
        <v>5</v>
      </c>
      <c r="G194" s="276">
        <v>7</v>
      </c>
      <c r="H194" s="276">
        <v>5</v>
      </c>
      <c r="I194" s="276">
        <v>6</v>
      </c>
      <c r="J194" s="276">
        <v>6</v>
      </c>
      <c r="K194" s="276">
        <v>4</v>
      </c>
      <c r="L194" s="276">
        <v>4</v>
      </c>
      <c r="M194" s="276">
        <v>8</v>
      </c>
      <c r="N194" s="276">
        <v>5</v>
      </c>
      <c r="O194" s="395">
        <v>50</v>
      </c>
      <c r="P194" s="162">
        <v>50</v>
      </c>
      <c r="Q194" s="262"/>
      <c r="R194" s="70"/>
      <c r="S194" s="70"/>
      <c r="T194" s="70"/>
      <c r="U194" s="70"/>
      <c r="V194" s="71"/>
    </row>
    <row r="195" spans="1:22" ht="15" hidden="1" x14ac:dyDescent="0.25">
      <c r="A195" s="270" t="s">
        <v>34</v>
      </c>
      <c r="B195" s="216">
        <v>41491</v>
      </c>
      <c r="C195" s="395">
        <v>15</v>
      </c>
      <c r="D195" s="395" t="s">
        <v>202</v>
      </c>
      <c r="E195" s="395">
        <v>3</v>
      </c>
      <c r="F195" s="276">
        <v>7</v>
      </c>
      <c r="G195" s="276">
        <v>4</v>
      </c>
      <c r="H195" s="276">
        <v>5</v>
      </c>
      <c r="I195" s="276">
        <v>7</v>
      </c>
      <c r="J195" s="276">
        <v>5</v>
      </c>
      <c r="K195" s="276">
        <v>11</v>
      </c>
      <c r="L195" s="276">
        <v>5</v>
      </c>
      <c r="M195" s="276">
        <v>6</v>
      </c>
      <c r="N195" s="276">
        <v>7</v>
      </c>
      <c r="O195" s="395">
        <v>57</v>
      </c>
      <c r="P195" s="162">
        <v>54</v>
      </c>
      <c r="Q195" s="262"/>
      <c r="R195" s="70"/>
      <c r="S195" s="70"/>
      <c r="T195" s="70"/>
      <c r="U195" s="70"/>
      <c r="V195" s="71"/>
    </row>
    <row r="196" spans="1:22" ht="15" hidden="1" x14ac:dyDescent="0.25">
      <c r="A196" s="270" t="s">
        <v>39</v>
      </c>
      <c r="B196" s="216">
        <v>41491</v>
      </c>
      <c r="C196" s="395">
        <v>15</v>
      </c>
      <c r="D196" s="395" t="s">
        <v>199</v>
      </c>
      <c r="E196" s="395">
        <v>3</v>
      </c>
      <c r="F196" s="276">
        <v>5</v>
      </c>
      <c r="G196" s="276">
        <v>5</v>
      </c>
      <c r="H196" s="276">
        <v>3</v>
      </c>
      <c r="I196" s="276">
        <v>5</v>
      </c>
      <c r="J196" s="276">
        <v>4</v>
      </c>
      <c r="K196" s="276">
        <v>5</v>
      </c>
      <c r="L196" s="276">
        <v>4</v>
      </c>
      <c r="M196" s="276">
        <v>5</v>
      </c>
      <c r="N196" s="276">
        <v>7</v>
      </c>
      <c r="O196" s="395">
        <v>43</v>
      </c>
      <c r="P196" s="162">
        <v>43</v>
      </c>
      <c r="Q196" s="262"/>
      <c r="R196" s="70"/>
      <c r="S196" s="70"/>
      <c r="T196" s="70"/>
      <c r="U196" s="70"/>
      <c r="V196" s="71"/>
    </row>
    <row r="197" spans="1:22" ht="15" hidden="1" x14ac:dyDescent="0.25">
      <c r="A197" s="270" t="s">
        <v>129</v>
      </c>
      <c r="B197" s="216">
        <v>41491</v>
      </c>
      <c r="C197" s="395">
        <v>15</v>
      </c>
      <c r="D197" s="395" t="s">
        <v>494</v>
      </c>
      <c r="E197" s="395">
        <v>4</v>
      </c>
      <c r="F197" s="276">
        <v>6</v>
      </c>
      <c r="G197" s="276">
        <v>5</v>
      </c>
      <c r="H197" s="276">
        <v>5</v>
      </c>
      <c r="I197" s="276">
        <v>6</v>
      </c>
      <c r="J197" s="276">
        <v>4</v>
      </c>
      <c r="K197" s="276">
        <v>6</v>
      </c>
      <c r="L197" s="276">
        <v>5</v>
      </c>
      <c r="M197" s="276">
        <v>6</v>
      </c>
      <c r="N197" s="276">
        <v>6</v>
      </c>
      <c r="O197" s="395">
        <v>49</v>
      </c>
      <c r="P197" s="162">
        <v>49</v>
      </c>
      <c r="Q197" s="262"/>
      <c r="R197" s="70"/>
      <c r="S197" s="70"/>
      <c r="T197" s="70"/>
      <c r="U197" s="70"/>
      <c r="V197" s="71"/>
    </row>
    <row r="198" spans="1:22" ht="15" hidden="1" x14ac:dyDescent="0.25">
      <c r="A198" s="270" t="s">
        <v>40</v>
      </c>
      <c r="B198" s="216">
        <v>41491</v>
      </c>
      <c r="C198" s="395">
        <v>15</v>
      </c>
      <c r="D198" s="395" t="s">
        <v>200</v>
      </c>
      <c r="E198" s="395">
        <v>4</v>
      </c>
      <c r="F198" s="276">
        <v>6</v>
      </c>
      <c r="G198" s="276">
        <v>4</v>
      </c>
      <c r="H198" s="276">
        <v>4</v>
      </c>
      <c r="I198" s="276">
        <v>6</v>
      </c>
      <c r="J198" s="276">
        <v>5</v>
      </c>
      <c r="K198" s="276">
        <v>5</v>
      </c>
      <c r="L198" s="276">
        <v>4</v>
      </c>
      <c r="M198" s="276">
        <v>4</v>
      </c>
      <c r="N198" s="276">
        <v>5</v>
      </c>
      <c r="O198" s="395">
        <v>43</v>
      </c>
      <c r="P198" s="162">
        <v>43</v>
      </c>
      <c r="Q198" s="262"/>
      <c r="R198" s="70"/>
      <c r="S198" s="70"/>
      <c r="T198" s="70"/>
      <c r="U198" s="70"/>
      <c r="V198" s="71"/>
    </row>
    <row r="199" spans="1:22" ht="15" hidden="1" x14ac:dyDescent="0.25">
      <c r="A199" s="270" t="s">
        <v>47</v>
      </c>
      <c r="B199" s="216">
        <v>41491</v>
      </c>
      <c r="C199" s="395">
        <v>15</v>
      </c>
      <c r="D199" s="395" t="s">
        <v>495</v>
      </c>
      <c r="E199" s="395">
        <v>4</v>
      </c>
      <c r="F199" s="276">
        <v>5</v>
      </c>
      <c r="G199" s="276">
        <v>4</v>
      </c>
      <c r="H199" s="276">
        <v>4</v>
      </c>
      <c r="I199" s="276">
        <v>6</v>
      </c>
      <c r="J199" s="276">
        <v>4</v>
      </c>
      <c r="K199" s="276">
        <v>6</v>
      </c>
      <c r="L199" s="276">
        <v>6</v>
      </c>
      <c r="M199" s="276">
        <v>6</v>
      </c>
      <c r="N199" s="276">
        <v>6</v>
      </c>
      <c r="O199" s="395">
        <v>47</v>
      </c>
      <c r="P199" s="162">
        <v>47</v>
      </c>
      <c r="Q199" s="262"/>
      <c r="R199" s="70"/>
      <c r="S199" s="70"/>
      <c r="T199" s="70"/>
      <c r="U199" s="70"/>
      <c r="V199" s="71"/>
    </row>
    <row r="200" spans="1:22" ht="15" hidden="1" x14ac:dyDescent="0.25">
      <c r="A200" s="270" t="s">
        <v>40</v>
      </c>
      <c r="B200" s="216">
        <v>41498</v>
      </c>
      <c r="C200" s="395">
        <v>16</v>
      </c>
      <c r="D200" s="395" t="s">
        <v>187</v>
      </c>
      <c r="E200" s="395">
        <v>1</v>
      </c>
      <c r="F200" s="276">
        <v>5</v>
      </c>
      <c r="G200" s="276">
        <v>5</v>
      </c>
      <c r="H200" s="276">
        <v>4</v>
      </c>
      <c r="I200" s="276">
        <v>7</v>
      </c>
      <c r="J200" s="276">
        <v>5</v>
      </c>
      <c r="K200" s="276">
        <v>5</v>
      </c>
      <c r="L200" s="276">
        <v>7</v>
      </c>
      <c r="M200" s="276">
        <v>6</v>
      </c>
      <c r="N200" s="276">
        <v>5</v>
      </c>
      <c r="O200" s="395">
        <v>49</v>
      </c>
      <c r="P200" s="162">
        <v>48</v>
      </c>
      <c r="Q200" s="262"/>
      <c r="R200" s="70"/>
      <c r="S200" s="70"/>
      <c r="T200" s="70"/>
      <c r="U200" s="70"/>
      <c r="V200" s="71"/>
    </row>
    <row r="201" spans="1:22" ht="15" hidden="1" x14ac:dyDescent="0.25">
      <c r="A201" s="270" t="s">
        <v>41</v>
      </c>
      <c r="B201" s="216">
        <v>41498</v>
      </c>
      <c r="C201" s="395">
        <v>16</v>
      </c>
      <c r="D201" s="395" t="s">
        <v>188</v>
      </c>
      <c r="E201" s="395">
        <v>1</v>
      </c>
      <c r="F201" s="276">
        <v>6</v>
      </c>
      <c r="G201" s="276">
        <v>5</v>
      </c>
      <c r="H201" s="276">
        <v>3</v>
      </c>
      <c r="I201" s="276">
        <v>6</v>
      </c>
      <c r="J201" s="276">
        <v>4</v>
      </c>
      <c r="K201" s="276">
        <v>6</v>
      </c>
      <c r="L201" s="276">
        <v>3</v>
      </c>
      <c r="M201" s="276">
        <v>4</v>
      </c>
      <c r="N201" s="276">
        <v>6</v>
      </c>
      <c r="O201" s="395">
        <v>43</v>
      </c>
      <c r="P201" s="162">
        <v>43</v>
      </c>
      <c r="Q201" s="262"/>
      <c r="R201" s="70"/>
      <c r="S201" s="70"/>
      <c r="T201" s="70"/>
      <c r="U201" s="70"/>
      <c r="V201" s="71"/>
    </row>
    <row r="202" spans="1:22" ht="15" hidden="1" x14ac:dyDescent="0.25">
      <c r="A202" s="270" t="s">
        <v>135</v>
      </c>
      <c r="B202" s="216">
        <v>41498</v>
      </c>
      <c r="C202" s="395">
        <v>16</v>
      </c>
      <c r="D202" s="395" t="s">
        <v>496</v>
      </c>
      <c r="E202" s="395">
        <v>1</v>
      </c>
      <c r="F202" s="276">
        <v>4</v>
      </c>
      <c r="G202" s="276">
        <v>5</v>
      </c>
      <c r="H202" s="276">
        <v>4</v>
      </c>
      <c r="I202" s="276">
        <v>6</v>
      </c>
      <c r="J202" s="276">
        <v>4</v>
      </c>
      <c r="K202" s="276">
        <v>4</v>
      </c>
      <c r="L202" s="276">
        <v>3</v>
      </c>
      <c r="M202" s="276">
        <v>4</v>
      </c>
      <c r="N202" s="276">
        <v>4</v>
      </c>
      <c r="O202" s="395">
        <v>38</v>
      </c>
      <c r="P202" s="162">
        <v>38</v>
      </c>
      <c r="Q202" s="262"/>
      <c r="R202" s="70"/>
      <c r="S202" s="70"/>
      <c r="T202" s="70"/>
      <c r="U202" s="70"/>
      <c r="V202" s="71"/>
    </row>
    <row r="203" spans="1:22" ht="15" hidden="1" x14ac:dyDescent="0.25">
      <c r="A203" s="270" t="s">
        <v>129</v>
      </c>
      <c r="B203" s="216">
        <v>41498</v>
      </c>
      <c r="C203" s="395">
        <v>16</v>
      </c>
      <c r="D203" s="395" t="s">
        <v>497</v>
      </c>
      <c r="E203" s="395">
        <v>2</v>
      </c>
      <c r="F203" s="276">
        <v>5</v>
      </c>
      <c r="G203" s="276">
        <v>5</v>
      </c>
      <c r="H203" s="276">
        <v>3</v>
      </c>
      <c r="I203" s="276">
        <v>5</v>
      </c>
      <c r="J203" s="276">
        <v>5</v>
      </c>
      <c r="K203" s="276">
        <v>4</v>
      </c>
      <c r="L203" s="276">
        <v>4</v>
      </c>
      <c r="M203" s="276">
        <v>5</v>
      </c>
      <c r="N203" s="276">
        <v>7</v>
      </c>
      <c r="O203" s="395">
        <v>43</v>
      </c>
      <c r="P203" s="162">
        <v>43</v>
      </c>
      <c r="Q203" s="262"/>
      <c r="R203" s="70"/>
      <c r="S203" s="70"/>
      <c r="T203" s="70"/>
      <c r="U203" s="70"/>
      <c r="V203" s="71"/>
    </row>
    <row r="204" spans="1:22" ht="15" hidden="1" x14ac:dyDescent="0.25">
      <c r="A204" s="270" t="s">
        <v>39</v>
      </c>
      <c r="B204" s="216">
        <v>41498</v>
      </c>
      <c r="C204" s="395">
        <v>16</v>
      </c>
      <c r="D204" s="395" t="s">
        <v>190</v>
      </c>
      <c r="E204" s="395">
        <v>2</v>
      </c>
      <c r="F204" s="276">
        <v>5</v>
      </c>
      <c r="G204" s="276">
        <v>6</v>
      </c>
      <c r="H204" s="276">
        <v>7</v>
      </c>
      <c r="I204" s="276">
        <v>7</v>
      </c>
      <c r="J204" s="276">
        <v>6</v>
      </c>
      <c r="K204" s="276">
        <v>6</v>
      </c>
      <c r="L204" s="276">
        <v>4</v>
      </c>
      <c r="M204" s="276">
        <v>4</v>
      </c>
      <c r="N204" s="276">
        <v>5</v>
      </c>
      <c r="O204" s="395">
        <v>50</v>
      </c>
      <c r="P204" s="162">
        <v>49</v>
      </c>
      <c r="Q204" s="262"/>
      <c r="R204" s="70"/>
      <c r="S204" s="70"/>
      <c r="T204" s="70"/>
      <c r="U204" s="70"/>
      <c r="V204" s="71"/>
    </row>
    <row r="205" spans="1:22" ht="15" hidden="1" x14ac:dyDescent="0.25">
      <c r="A205" s="270" t="s">
        <v>37</v>
      </c>
      <c r="B205" s="216">
        <v>41498</v>
      </c>
      <c r="C205" s="395">
        <v>16</v>
      </c>
      <c r="D205" s="395" t="s">
        <v>184</v>
      </c>
      <c r="E205" s="395">
        <v>2</v>
      </c>
      <c r="F205" s="276">
        <v>5</v>
      </c>
      <c r="G205" s="276">
        <v>5</v>
      </c>
      <c r="H205" s="276">
        <v>4</v>
      </c>
      <c r="I205" s="276">
        <v>5</v>
      </c>
      <c r="J205" s="276">
        <v>5</v>
      </c>
      <c r="K205" s="276">
        <v>5</v>
      </c>
      <c r="L205" s="276">
        <v>5</v>
      </c>
      <c r="M205" s="276">
        <v>4</v>
      </c>
      <c r="N205" s="276">
        <v>6</v>
      </c>
      <c r="O205" s="395">
        <v>44</v>
      </c>
      <c r="P205" s="162">
        <v>44</v>
      </c>
      <c r="Q205" s="262"/>
      <c r="R205" s="70"/>
      <c r="S205" s="70"/>
      <c r="T205" s="70"/>
      <c r="U205" s="70"/>
      <c r="V205" s="71"/>
    </row>
    <row r="206" spans="1:22" ht="15" hidden="1" x14ac:dyDescent="0.25">
      <c r="A206" s="270" t="s">
        <v>130</v>
      </c>
      <c r="B206" s="216">
        <v>41498</v>
      </c>
      <c r="C206" s="395">
        <v>16</v>
      </c>
      <c r="D206" s="395" t="s">
        <v>498</v>
      </c>
      <c r="E206" s="395">
        <v>3</v>
      </c>
      <c r="F206" s="276">
        <v>5</v>
      </c>
      <c r="G206" s="276">
        <v>5</v>
      </c>
      <c r="H206" s="276">
        <v>4</v>
      </c>
      <c r="I206" s="276">
        <v>6</v>
      </c>
      <c r="J206" s="276">
        <v>3</v>
      </c>
      <c r="K206" s="276">
        <v>5</v>
      </c>
      <c r="L206" s="276">
        <v>4</v>
      </c>
      <c r="M206" s="276">
        <v>5</v>
      </c>
      <c r="N206" s="276">
        <v>5</v>
      </c>
      <c r="O206" s="395">
        <v>42</v>
      </c>
      <c r="P206" s="162">
        <v>42</v>
      </c>
      <c r="Q206" s="262"/>
      <c r="R206" s="70"/>
      <c r="S206" s="70"/>
      <c r="T206" s="70"/>
      <c r="U206" s="70"/>
      <c r="V206" s="71"/>
    </row>
    <row r="207" spans="1:22" ht="15" hidden="1" x14ac:dyDescent="0.25">
      <c r="A207" s="270" t="s">
        <v>34</v>
      </c>
      <c r="B207" s="216">
        <v>41498</v>
      </c>
      <c r="C207" s="395">
        <v>16</v>
      </c>
      <c r="D207" s="395" t="s">
        <v>189</v>
      </c>
      <c r="E207" s="395">
        <v>3</v>
      </c>
      <c r="F207" s="276">
        <v>5</v>
      </c>
      <c r="G207" s="276">
        <v>6</v>
      </c>
      <c r="H207" s="276">
        <v>5</v>
      </c>
      <c r="I207" s="276">
        <v>7</v>
      </c>
      <c r="J207" s="276">
        <v>7</v>
      </c>
      <c r="K207" s="276">
        <v>6</v>
      </c>
      <c r="L207" s="276">
        <v>4</v>
      </c>
      <c r="M207" s="276">
        <v>5</v>
      </c>
      <c r="N207" s="276">
        <v>8</v>
      </c>
      <c r="O207" s="395">
        <v>53</v>
      </c>
      <c r="P207" s="162">
        <v>53</v>
      </c>
      <c r="Q207" s="262"/>
      <c r="R207" s="70"/>
      <c r="S207" s="70"/>
      <c r="T207" s="70"/>
      <c r="U207" s="70"/>
      <c r="V207" s="71"/>
    </row>
    <row r="208" spans="1:22" ht="15" hidden="1" x14ac:dyDescent="0.25">
      <c r="A208" s="270" t="s">
        <v>32</v>
      </c>
      <c r="B208" s="216">
        <v>41498</v>
      </c>
      <c r="C208" s="395">
        <v>16</v>
      </c>
      <c r="D208" s="395" t="s">
        <v>186</v>
      </c>
      <c r="E208" s="395">
        <v>3</v>
      </c>
      <c r="F208" s="276">
        <v>4</v>
      </c>
      <c r="G208" s="276">
        <v>4</v>
      </c>
      <c r="H208" s="276">
        <v>4</v>
      </c>
      <c r="I208" s="276">
        <v>5</v>
      </c>
      <c r="J208" s="276">
        <v>4</v>
      </c>
      <c r="K208" s="276">
        <v>5</v>
      </c>
      <c r="L208" s="276">
        <v>3</v>
      </c>
      <c r="M208" s="276">
        <v>4</v>
      </c>
      <c r="N208" s="276">
        <v>5</v>
      </c>
      <c r="O208" s="395">
        <v>38</v>
      </c>
      <c r="P208" s="162">
        <v>38</v>
      </c>
      <c r="Q208" s="262"/>
      <c r="R208" s="70"/>
      <c r="S208" s="70"/>
      <c r="T208" s="70"/>
      <c r="U208" s="70"/>
      <c r="V208" s="71"/>
    </row>
    <row r="209" spans="1:22" ht="15" hidden="1" x14ac:dyDescent="0.25">
      <c r="A209" s="271" t="s">
        <v>131</v>
      </c>
      <c r="B209" s="216">
        <v>41498</v>
      </c>
      <c r="C209" s="395">
        <v>16</v>
      </c>
      <c r="D209" s="395" t="s">
        <v>499</v>
      </c>
      <c r="E209" s="395">
        <v>3</v>
      </c>
      <c r="F209" s="276">
        <v>4</v>
      </c>
      <c r="G209" s="276">
        <v>4</v>
      </c>
      <c r="H209" s="276">
        <v>6</v>
      </c>
      <c r="I209" s="276">
        <v>6</v>
      </c>
      <c r="J209" s="276">
        <v>6</v>
      </c>
      <c r="K209" s="276">
        <v>6</v>
      </c>
      <c r="L209" s="276">
        <v>4</v>
      </c>
      <c r="M209" s="276">
        <v>5</v>
      </c>
      <c r="N209" s="276">
        <v>5</v>
      </c>
      <c r="O209" s="395">
        <v>46</v>
      </c>
      <c r="P209" s="162">
        <v>46</v>
      </c>
      <c r="Q209" s="262"/>
      <c r="R209" s="70"/>
      <c r="S209" s="70"/>
      <c r="T209" s="70"/>
      <c r="U209" s="70"/>
      <c r="V209" s="71"/>
    </row>
    <row r="210" spans="1:22" ht="15.75" thickBot="1" x14ac:dyDescent="0.3">
      <c r="A210" s="273"/>
      <c r="B210" s="217"/>
      <c r="C210" s="398"/>
      <c r="D210" s="398"/>
      <c r="E210" s="398"/>
      <c r="F210" s="417"/>
      <c r="G210" s="417"/>
      <c r="H210" s="417"/>
      <c r="I210" s="417"/>
      <c r="J210" s="417"/>
      <c r="K210" s="417"/>
      <c r="L210" s="417"/>
      <c r="M210" s="417"/>
      <c r="N210" s="417"/>
      <c r="O210" s="398"/>
      <c r="P210" s="418"/>
      <c r="Q210" s="160"/>
      <c r="R210" s="160"/>
      <c r="S210" s="160"/>
      <c r="T210" s="160"/>
      <c r="U210" s="160"/>
      <c r="V210" s="161"/>
    </row>
    <row r="211" spans="1:22" x14ac:dyDescent="0.2">
      <c r="A211" s="153" t="s">
        <v>6</v>
      </c>
      <c r="B211" s="151" t="s">
        <v>4</v>
      </c>
      <c r="C211" s="69" t="s">
        <v>4</v>
      </c>
      <c r="D211" s="152"/>
      <c r="E211" s="15" t="s">
        <v>4</v>
      </c>
      <c r="F211" s="214">
        <v>5.4519230769230766</v>
      </c>
      <c r="G211" s="215">
        <v>4.9375</v>
      </c>
      <c r="H211" s="215">
        <v>4.3798076923076925</v>
      </c>
      <c r="I211" s="215">
        <v>5.7740384615384617</v>
      </c>
      <c r="J211" s="215">
        <v>4.9855769230769234</v>
      </c>
      <c r="K211" s="215">
        <v>5.2980769230769234</v>
      </c>
      <c r="L211" s="215">
        <v>4.3125</v>
      </c>
      <c r="M211" s="215">
        <v>5.4807692307692308</v>
      </c>
      <c r="N211" s="154">
        <v>6.0769230769230766</v>
      </c>
      <c r="O211" s="191">
        <v>46.697115384615387</v>
      </c>
      <c r="P211" s="154">
        <v>46.466346153846153</v>
      </c>
      <c r="Q211" s="155"/>
      <c r="R211" s="156"/>
      <c r="S211" s="156"/>
      <c r="T211" s="156"/>
      <c r="U211" s="156"/>
      <c r="V211" s="157"/>
    </row>
    <row r="212" spans="1:22" x14ac:dyDescent="0.2">
      <c r="A212" s="16" t="s">
        <v>44</v>
      </c>
      <c r="B212" s="47" t="s">
        <v>4</v>
      </c>
      <c r="C212" s="17" t="s">
        <v>4</v>
      </c>
      <c r="D212" s="30"/>
      <c r="E212" s="14" t="s">
        <v>4</v>
      </c>
      <c r="F212" s="18">
        <v>1.4519230769230766</v>
      </c>
      <c r="G212" s="19">
        <v>0.9375</v>
      </c>
      <c r="H212" s="19">
        <v>1.3798076923076925</v>
      </c>
      <c r="I212" s="19">
        <v>1.7740384615384617</v>
      </c>
      <c r="J212" s="19">
        <v>0.98557692307692335</v>
      </c>
      <c r="K212" s="19">
        <v>1.2980769230769234</v>
      </c>
      <c r="L212" s="19">
        <v>1.3125</v>
      </c>
      <c r="M212" s="19">
        <v>1.4807692307692308</v>
      </c>
      <c r="N212" s="20">
        <v>1.0769230769230766</v>
      </c>
      <c r="O212" s="192">
        <v>11.697115384615387</v>
      </c>
      <c r="P212" s="20" t="s">
        <v>4</v>
      </c>
      <c r="Q212" s="108"/>
      <c r="R212" s="109"/>
      <c r="S212" s="109"/>
      <c r="T212" s="109"/>
      <c r="U212" s="109"/>
      <c r="V212" s="110"/>
    </row>
    <row r="213" spans="1:22" x14ac:dyDescent="0.2">
      <c r="A213" s="16" t="s">
        <v>45</v>
      </c>
      <c r="B213" s="47" t="s">
        <v>4</v>
      </c>
      <c r="C213" s="17" t="s">
        <v>4</v>
      </c>
      <c r="D213" s="30"/>
      <c r="E213" s="14" t="s">
        <v>4</v>
      </c>
      <c r="F213" s="21">
        <v>3</v>
      </c>
      <c r="G213" s="22">
        <v>9</v>
      </c>
      <c r="H213" s="22">
        <v>4</v>
      </c>
      <c r="I213" s="22">
        <v>1</v>
      </c>
      <c r="J213" s="22">
        <v>8</v>
      </c>
      <c r="K213" s="22">
        <v>6</v>
      </c>
      <c r="L213" s="22">
        <v>5</v>
      </c>
      <c r="M213" s="22">
        <v>2</v>
      </c>
      <c r="N213" s="23">
        <v>7</v>
      </c>
      <c r="O213" s="192"/>
      <c r="P213" s="20"/>
      <c r="Q213" s="108"/>
      <c r="R213" s="109"/>
      <c r="S213" s="109"/>
      <c r="T213" s="109"/>
      <c r="U213" s="109"/>
      <c r="V213" s="110"/>
    </row>
    <row r="214" spans="1:22" x14ac:dyDescent="0.2">
      <c r="A214" s="16" t="s">
        <v>5</v>
      </c>
      <c r="B214" s="47" t="s">
        <v>4</v>
      </c>
      <c r="C214" s="17" t="s">
        <v>4</v>
      </c>
      <c r="D214" s="30"/>
      <c r="E214" s="14" t="s">
        <v>4</v>
      </c>
      <c r="F214" s="21">
        <v>340</v>
      </c>
      <c r="G214" s="22">
        <v>275</v>
      </c>
      <c r="H214" s="22">
        <v>175</v>
      </c>
      <c r="I214" s="22">
        <v>375</v>
      </c>
      <c r="J214" s="22">
        <v>255</v>
      </c>
      <c r="K214" s="22">
        <v>325</v>
      </c>
      <c r="L214" s="22">
        <v>165</v>
      </c>
      <c r="M214" s="22">
        <v>365</v>
      </c>
      <c r="N214" s="23">
        <v>465</v>
      </c>
      <c r="O214" s="193">
        <v>2740</v>
      </c>
      <c r="P214" s="396" t="s">
        <v>4</v>
      </c>
      <c r="Q214" s="108"/>
      <c r="R214" s="109"/>
      <c r="S214" s="109"/>
      <c r="T214" s="109"/>
      <c r="U214" s="109"/>
      <c r="V214" s="110"/>
    </row>
    <row r="215" spans="1:22" ht="15" thickBot="1" x14ac:dyDescent="0.25">
      <c r="A215" s="24" t="s">
        <v>3</v>
      </c>
      <c r="B215" s="48" t="s">
        <v>4</v>
      </c>
      <c r="C215" s="25" t="s">
        <v>4</v>
      </c>
      <c r="D215" s="31"/>
      <c r="E215" s="9" t="s">
        <v>4</v>
      </c>
      <c r="F215" s="27">
        <v>4</v>
      </c>
      <c r="G215" s="26">
        <v>4</v>
      </c>
      <c r="H215" s="26">
        <v>3</v>
      </c>
      <c r="I215" s="26">
        <v>4</v>
      </c>
      <c r="J215" s="26">
        <v>4</v>
      </c>
      <c r="K215" s="26">
        <v>4</v>
      </c>
      <c r="L215" s="26">
        <v>3</v>
      </c>
      <c r="M215" s="26">
        <v>4</v>
      </c>
      <c r="N215" s="28">
        <v>5</v>
      </c>
      <c r="O215" s="25">
        <v>35</v>
      </c>
      <c r="P215" s="399" t="s">
        <v>4</v>
      </c>
      <c r="Q215" s="111"/>
      <c r="R215" s="112"/>
      <c r="S215" s="112"/>
      <c r="T215" s="112"/>
      <c r="U215" s="112"/>
      <c r="V215" s="113"/>
    </row>
    <row r="217" spans="1:22" x14ac:dyDescent="0.2">
      <c r="A217" s="1034" t="s">
        <v>133</v>
      </c>
      <c r="B217" s="1034"/>
    </row>
    <row r="218" spans="1:22" ht="15" thickBot="1" x14ac:dyDescent="0.25">
      <c r="A218" s="404" t="s">
        <v>17</v>
      </c>
      <c r="B218" s="404" t="s">
        <v>117</v>
      </c>
    </row>
    <row r="219" spans="1:22" ht="15" thickBot="1" x14ac:dyDescent="0.25">
      <c r="A219" s="404">
        <v>1</v>
      </c>
      <c r="B219" s="265">
        <f t="shared" ref="B219:B234" si="0">SUMIF(C:C,"=" &amp; A219,O:O) / COUNTIF(C:C,"=" &amp; A219)</f>
        <v>47.46153846153846</v>
      </c>
      <c r="D219" s="185"/>
      <c r="E219" s="194"/>
      <c r="F219" s="195" t="s">
        <v>7</v>
      </c>
      <c r="G219" s="196" t="s">
        <v>8</v>
      </c>
      <c r="H219" s="196" t="s">
        <v>9</v>
      </c>
      <c r="I219" s="196" t="s">
        <v>10</v>
      </c>
      <c r="J219" s="196" t="s">
        <v>11</v>
      </c>
      <c r="K219" s="196" t="s">
        <v>12</v>
      </c>
      <c r="L219" s="196" t="s">
        <v>13</v>
      </c>
      <c r="M219" s="196" t="s">
        <v>14</v>
      </c>
      <c r="N219" s="197" t="s">
        <v>15</v>
      </c>
      <c r="O219" s="186" t="s">
        <v>16</v>
      </c>
    </row>
    <row r="220" spans="1:22" x14ac:dyDescent="0.2">
      <c r="A220" s="404">
        <v>2</v>
      </c>
      <c r="B220" s="265">
        <f t="shared" si="0"/>
        <v>47.714285714285715</v>
      </c>
      <c r="D220" s="1037" t="s">
        <v>6</v>
      </c>
      <c r="E220" s="1038"/>
      <c r="F220" s="263">
        <f>F211</f>
        <v>5.4519230769230766</v>
      </c>
      <c r="G220" s="263">
        <f t="shared" ref="G220:N221" si="1">G211</f>
        <v>4.9375</v>
      </c>
      <c r="H220" s="263">
        <f t="shared" si="1"/>
        <v>4.3798076923076925</v>
      </c>
      <c r="I220" s="263">
        <f t="shared" si="1"/>
        <v>5.7740384615384617</v>
      </c>
      <c r="J220" s="263">
        <f t="shared" si="1"/>
        <v>4.9855769230769234</v>
      </c>
      <c r="K220" s="263">
        <f t="shared" si="1"/>
        <v>5.2980769230769234</v>
      </c>
      <c r="L220" s="263">
        <f t="shared" si="1"/>
        <v>4.3125</v>
      </c>
      <c r="M220" s="263">
        <f t="shared" si="1"/>
        <v>5.4807692307692308</v>
      </c>
      <c r="N220" s="263">
        <f t="shared" si="1"/>
        <v>6.0769230769230766</v>
      </c>
      <c r="O220" s="198">
        <f>O211</f>
        <v>46.697115384615387</v>
      </c>
    </row>
    <row r="221" spans="1:22" x14ac:dyDescent="0.2">
      <c r="A221" s="404">
        <v>3</v>
      </c>
      <c r="B221" s="265">
        <f t="shared" si="0"/>
        <v>47.571428571428569</v>
      </c>
      <c r="D221" s="1039" t="s">
        <v>44</v>
      </c>
      <c r="E221" s="1040"/>
      <c r="F221" s="264">
        <f>F212</f>
        <v>1.4519230769230766</v>
      </c>
      <c r="G221" s="264">
        <f t="shared" si="1"/>
        <v>0.9375</v>
      </c>
      <c r="H221" s="264">
        <f t="shared" si="1"/>
        <v>1.3798076923076925</v>
      </c>
      <c r="I221" s="264">
        <f t="shared" si="1"/>
        <v>1.7740384615384617</v>
      </c>
      <c r="J221" s="264">
        <f t="shared" si="1"/>
        <v>0.98557692307692335</v>
      </c>
      <c r="K221" s="264">
        <f t="shared" si="1"/>
        <v>1.2980769230769234</v>
      </c>
      <c r="L221" s="264">
        <f t="shared" si="1"/>
        <v>1.3125</v>
      </c>
      <c r="M221" s="264">
        <f t="shared" si="1"/>
        <v>1.4807692307692308</v>
      </c>
      <c r="N221" s="264">
        <f t="shared" si="1"/>
        <v>1.0769230769230766</v>
      </c>
      <c r="O221" s="202">
        <f>O212</f>
        <v>11.697115384615387</v>
      </c>
    </row>
    <row r="222" spans="1:22" x14ac:dyDescent="0.2">
      <c r="A222" s="404">
        <v>4</v>
      </c>
      <c r="B222" s="265">
        <f t="shared" si="0"/>
        <v>47</v>
      </c>
      <c r="D222" s="1039" t="s">
        <v>45</v>
      </c>
      <c r="E222" s="1040"/>
      <c r="F222" s="199">
        <f t="shared" ref="F222:N222" si="2">RANK(F221,$F$221:$N$221)</f>
        <v>3</v>
      </c>
      <c r="G222" s="199">
        <f t="shared" si="2"/>
        <v>9</v>
      </c>
      <c r="H222" s="199">
        <f t="shared" si="2"/>
        <v>4</v>
      </c>
      <c r="I222" s="199">
        <f t="shared" si="2"/>
        <v>1</v>
      </c>
      <c r="J222" s="199">
        <f t="shared" si="2"/>
        <v>8</v>
      </c>
      <c r="K222" s="199">
        <f t="shared" si="2"/>
        <v>6</v>
      </c>
      <c r="L222" s="199">
        <f t="shared" si="2"/>
        <v>5</v>
      </c>
      <c r="M222" s="199">
        <f t="shared" si="2"/>
        <v>2</v>
      </c>
      <c r="N222" s="199">
        <f t="shared" si="2"/>
        <v>7</v>
      </c>
      <c r="O222" s="203"/>
    </row>
    <row r="223" spans="1:22" x14ac:dyDescent="0.2">
      <c r="A223" s="404">
        <v>5</v>
      </c>
      <c r="B223" s="265">
        <f t="shared" si="0"/>
        <v>45.714285714285715</v>
      </c>
      <c r="D223" s="1039" t="s">
        <v>5</v>
      </c>
      <c r="E223" s="1040"/>
      <c r="F223" s="199">
        <v>340</v>
      </c>
      <c r="G223" s="200">
        <v>275</v>
      </c>
      <c r="H223" s="200">
        <v>175</v>
      </c>
      <c r="I223" s="200">
        <v>375</v>
      </c>
      <c r="J223" s="200">
        <v>255</v>
      </c>
      <c r="K223" s="200">
        <v>325</v>
      </c>
      <c r="L223" s="200">
        <v>165</v>
      </c>
      <c r="M223" s="200">
        <v>365</v>
      </c>
      <c r="N223" s="201">
        <v>465</v>
      </c>
      <c r="O223" s="203">
        <v>2740</v>
      </c>
    </row>
    <row r="224" spans="1:22" ht="15" thickBot="1" x14ac:dyDescent="0.25">
      <c r="A224" s="404">
        <v>6</v>
      </c>
      <c r="B224" s="265">
        <f t="shared" si="0"/>
        <v>47.5</v>
      </c>
      <c r="D224" s="1035" t="s">
        <v>3</v>
      </c>
      <c r="E224" s="1036"/>
      <c r="F224" s="204">
        <v>4</v>
      </c>
      <c r="G224" s="187">
        <v>4</v>
      </c>
      <c r="H224" s="187">
        <v>3</v>
      </c>
      <c r="I224" s="187">
        <v>4</v>
      </c>
      <c r="J224" s="187">
        <v>4</v>
      </c>
      <c r="K224" s="187">
        <v>4</v>
      </c>
      <c r="L224" s="187">
        <v>3</v>
      </c>
      <c r="M224" s="187">
        <v>4</v>
      </c>
      <c r="N224" s="188">
        <v>5</v>
      </c>
      <c r="O224" s="205">
        <v>35</v>
      </c>
    </row>
    <row r="225" spans="1:15" x14ac:dyDescent="0.2">
      <c r="A225" s="404">
        <v>7</v>
      </c>
      <c r="B225" s="265">
        <f t="shared" si="0"/>
        <v>47.428571428571431</v>
      </c>
      <c r="D225" s="185"/>
      <c r="E225" s="194"/>
      <c r="F225" s="194"/>
      <c r="G225" s="206"/>
      <c r="H225" s="206"/>
      <c r="I225" s="206"/>
      <c r="J225" s="206"/>
      <c r="K225" s="206"/>
      <c r="L225" s="206"/>
      <c r="M225" s="206"/>
      <c r="N225" s="206"/>
      <c r="O225" s="194"/>
    </row>
    <row r="226" spans="1:15" x14ac:dyDescent="0.2">
      <c r="A226" s="404">
        <v>8</v>
      </c>
      <c r="B226" s="265">
        <f t="shared" si="0"/>
        <v>46.444444444444443</v>
      </c>
      <c r="D226" s="185"/>
      <c r="E226" s="194"/>
      <c r="F226" s="194"/>
      <c r="G226" s="194"/>
      <c r="H226" s="194"/>
      <c r="I226" s="194"/>
      <c r="J226" s="194"/>
      <c r="K226" s="194"/>
      <c r="L226" s="194"/>
      <c r="M226" s="194"/>
      <c r="N226" s="194"/>
      <c r="O226" s="194"/>
    </row>
    <row r="227" spans="1:15" x14ac:dyDescent="0.2">
      <c r="A227" s="404">
        <v>9</v>
      </c>
      <c r="B227" s="265">
        <f t="shared" si="0"/>
        <v>46.769230769230766</v>
      </c>
      <c r="D227" s="185"/>
      <c r="E227" s="194"/>
      <c r="F227" s="194"/>
      <c r="G227" s="194"/>
      <c r="H227" s="194"/>
      <c r="I227" s="194"/>
      <c r="J227" s="194"/>
      <c r="K227" s="194"/>
      <c r="L227" s="194"/>
      <c r="M227" s="194"/>
      <c r="N227" s="194"/>
      <c r="O227" s="194"/>
    </row>
    <row r="228" spans="1:15" x14ac:dyDescent="0.2">
      <c r="A228" s="404">
        <v>10</v>
      </c>
      <c r="B228" s="265">
        <f t="shared" si="0"/>
        <v>44.384615384615387</v>
      </c>
      <c r="D228" s="185"/>
      <c r="E228" s="194"/>
      <c r="F228" s="194"/>
      <c r="G228" s="194"/>
      <c r="H228" s="194"/>
      <c r="I228" s="194"/>
      <c r="J228" s="194"/>
      <c r="K228" s="194"/>
      <c r="L228" s="194"/>
      <c r="M228" s="194"/>
      <c r="N228" s="194"/>
      <c r="O228" s="194"/>
    </row>
    <row r="229" spans="1:15" x14ac:dyDescent="0.2">
      <c r="A229" s="404">
        <v>11</v>
      </c>
      <c r="B229" s="265">
        <f t="shared" si="0"/>
        <v>47.363636363636367</v>
      </c>
      <c r="D229" s="185"/>
      <c r="E229" s="194"/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</row>
    <row r="230" spans="1:15" x14ac:dyDescent="0.2">
      <c r="A230" s="404">
        <v>12</v>
      </c>
      <c r="B230" s="265">
        <f t="shared" si="0"/>
        <v>43.454545454545453</v>
      </c>
      <c r="D230" s="185"/>
      <c r="E230" s="194"/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</row>
    <row r="231" spans="1:15" x14ac:dyDescent="0.2">
      <c r="A231" s="404">
        <v>13</v>
      </c>
      <c r="B231" s="265">
        <f t="shared" si="0"/>
        <v>47.533333333333331</v>
      </c>
      <c r="D231" s="185"/>
      <c r="E231" s="194"/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</row>
    <row r="232" spans="1:15" x14ac:dyDescent="0.2">
      <c r="A232" s="404">
        <v>14</v>
      </c>
      <c r="B232" s="265">
        <f t="shared" si="0"/>
        <v>47.0625</v>
      </c>
      <c r="D232" s="185"/>
      <c r="E232" s="194"/>
      <c r="F232" s="194"/>
      <c r="G232" s="194"/>
      <c r="H232" s="194"/>
      <c r="I232" s="194"/>
      <c r="J232" s="194"/>
      <c r="K232" s="194"/>
      <c r="L232" s="194"/>
      <c r="M232" s="194"/>
      <c r="N232" s="194"/>
      <c r="O232" s="194"/>
    </row>
    <row r="233" spans="1:15" x14ac:dyDescent="0.2">
      <c r="A233" s="404">
        <v>15</v>
      </c>
      <c r="B233" s="265">
        <f t="shared" si="0"/>
        <v>47.666666666666664</v>
      </c>
      <c r="D233" s="185"/>
      <c r="E233" s="194"/>
      <c r="F233" s="194"/>
      <c r="G233" s="194"/>
      <c r="H233" s="194"/>
      <c r="I233" s="194"/>
      <c r="J233" s="194"/>
      <c r="K233" s="194"/>
      <c r="L233" s="194"/>
      <c r="M233" s="194"/>
      <c r="N233" s="194"/>
      <c r="O233" s="194"/>
    </row>
    <row r="234" spans="1:15" x14ac:dyDescent="0.2">
      <c r="A234" s="404">
        <v>16</v>
      </c>
      <c r="B234" s="265">
        <f t="shared" si="0"/>
        <v>44.6</v>
      </c>
      <c r="D234" s="185"/>
      <c r="E234" s="194"/>
      <c r="F234" s="194"/>
      <c r="G234" s="194"/>
      <c r="H234" s="194"/>
      <c r="I234" s="194"/>
      <c r="J234" s="194"/>
      <c r="K234" s="194"/>
      <c r="L234" s="194"/>
      <c r="M234" s="194"/>
      <c r="N234" s="194"/>
      <c r="O234" s="194"/>
    </row>
    <row r="235" spans="1:15" x14ac:dyDescent="0.2">
      <c r="D235" s="185"/>
      <c r="E235" s="194"/>
      <c r="F235" s="194"/>
      <c r="G235" s="194"/>
      <c r="H235" s="194"/>
      <c r="I235" s="194"/>
      <c r="J235" s="194"/>
      <c r="K235" s="194"/>
      <c r="L235" s="194"/>
      <c r="M235" s="194"/>
      <c r="N235" s="194"/>
      <c r="O235" s="194"/>
    </row>
    <row r="236" spans="1:15" x14ac:dyDescent="0.2">
      <c r="B236" s="265">
        <f>AVERAGE(B219:B234)</f>
        <v>46.604317644161398</v>
      </c>
      <c r="D236" s="185"/>
      <c r="E236" s="194"/>
      <c r="F236" s="194"/>
      <c r="G236" s="194"/>
      <c r="H236" s="194"/>
      <c r="I236" s="194"/>
      <c r="J236" s="194"/>
      <c r="K236" s="194"/>
      <c r="L236" s="194"/>
      <c r="M236" s="194"/>
      <c r="N236" s="194"/>
      <c r="O236" s="194"/>
    </row>
    <row r="238" spans="1:15" x14ac:dyDescent="0.2">
      <c r="D238" s="309"/>
      <c r="E238" s="310"/>
      <c r="F238" s="310"/>
      <c r="G238" s="310"/>
      <c r="H238" s="310"/>
      <c r="I238" s="310"/>
      <c r="J238" s="310"/>
      <c r="K238" s="310"/>
      <c r="L238" s="311"/>
      <c r="M238" s="311"/>
      <c r="N238" s="311"/>
      <c r="O238" s="311"/>
    </row>
    <row r="239" spans="1:15" x14ac:dyDescent="0.2">
      <c r="A239" s="1034" t="s">
        <v>134</v>
      </c>
      <c r="B239" s="1034"/>
      <c r="D239" s="309"/>
      <c r="E239" s="310"/>
      <c r="F239" s="310"/>
      <c r="G239" s="310"/>
      <c r="H239" s="310"/>
      <c r="I239" s="310"/>
      <c r="J239" s="310"/>
      <c r="K239" s="310"/>
      <c r="L239" s="311"/>
      <c r="M239" s="311"/>
      <c r="N239" s="311"/>
      <c r="O239" s="311"/>
    </row>
    <row r="240" spans="1:15" x14ac:dyDescent="0.2">
      <c r="A240" s="404" t="s">
        <v>17</v>
      </c>
      <c r="B240" s="404" t="s">
        <v>117</v>
      </c>
      <c r="D240" s="309"/>
      <c r="E240" s="310"/>
      <c r="F240" s="310"/>
      <c r="G240" s="310"/>
      <c r="H240" s="310"/>
      <c r="I240" s="310"/>
      <c r="J240" s="310"/>
      <c r="K240" s="310"/>
      <c r="L240" s="311"/>
      <c r="M240" s="311"/>
      <c r="N240" s="311"/>
      <c r="O240" s="311"/>
    </row>
    <row r="241" spans="1:15" x14ac:dyDescent="0.2">
      <c r="A241" s="404">
        <v>1</v>
      </c>
      <c r="B241" s="269">
        <f t="shared" ref="B241:B251" si="3">RANK(B219,$B$219:$B$230,1)</f>
        <v>9</v>
      </c>
      <c r="D241" s="309"/>
      <c r="E241" s="310"/>
      <c r="F241" s="310"/>
      <c r="G241" s="310"/>
      <c r="H241" s="310"/>
      <c r="I241" s="310"/>
      <c r="J241" s="310"/>
      <c r="K241" s="310"/>
      <c r="L241" s="311"/>
      <c r="M241" s="311"/>
      <c r="N241" s="311"/>
      <c r="O241" s="311"/>
    </row>
    <row r="242" spans="1:15" x14ac:dyDescent="0.2">
      <c r="A242" s="404">
        <v>2</v>
      </c>
      <c r="B242" s="269">
        <f t="shared" si="3"/>
        <v>12</v>
      </c>
      <c r="D242" s="309"/>
      <c r="E242" s="310"/>
      <c r="F242" s="310"/>
      <c r="G242" s="310"/>
      <c r="H242" s="310"/>
      <c r="I242" s="310"/>
      <c r="J242" s="310"/>
      <c r="K242" s="310"/>
      <c r="L242" s="311"/>
      <c r="M242" s="311"/>
      <c r="N242" s="311"/>
      <c r="O242" s="311"/>
    </row>
    <row r="243" spans="1:15" x14ac:dyDescent="0.2">
      <c r="A243" s="404">
        <v>3</v>
      </c>
      <c r="B243" s="269">
        <f t="shared" si="3"/>
        <v>11</v>
      </c>
      <c r="D243" s="309"/>
      <c r="E243" s="310"/>
      <c r="F243" s="310"/>
      <c r="G243" s="310"/>
      <c r="H243" s="310"/>
      <c r="I243" s="310"/>
      <c r="J243" s="310"/>
      <c r="K243" s="310"/>
      <c r="L243" s="311"/>
      <c r="M243" s="311"/>
      <c r="N243" s="311"/>
      <c r="O243" s="311"/>
    </row>
    <row r="244" spans="1:15" x14ac:dyDescent="0.2">
      <c r="A244" s="404">
        <v>4</v>
      </c>
      <c r="B244" s="269">
        <f t="shared" si="3"/>
        <v>6</v>
      </c>
      <c r="D244" s="309"/>
      <c r="E244" s="310"/>
      <c r="F244" s="310"/>
      <c r="G244" s="310"/>
      <c r="H244" s="310"/>
      <c r="I244" s="310"/>
      <c r="J244" s="310"/>
      <c r="K244" s="310"/>
      <c r="L244" s="311"/>
      <c r="M244" s="311"/>
      <c r="N244" s="311"/>
      <c r="O244" s="311"/>
    </row>
    <row r="245" spans="1:15" x14ac:dyDescent="0.2">
      <c r="A245" s="404">
        <v>5</v>
      </c>
      <c r="B245" s="269">
        <f t="shared" si="3"/>
        <v>3</v>
      </c>
      <c r="D245" s="309"/>
      <c r="E245" s="310"/>
      <c r="F245" s="310"/>
      <c r="G245" s="310"/>
      <c r="H245" s="310"/>
      <c r="I245" s="310"/>
      <c r="J245" s="310"/>
      <c r="K245" s="310"/>
      <c r="L245" s="311"/>
      <c r="M245" s="311"/>
      <c r="N245" s="311"/>
      <c r="O245" s="311"/>
    </row>
    <row r="246" spans="1:15" x14ac:dyDescent="0.2">
      <c r="A246" s="404">
        <v>6</v>
      </c>
      <c r="B246" s="269">
        <f t="shared" si="3"/>
        <v>10</v>
      </c>
      <c r="D246" s="309"/>
      <c r="E246" s="310"/>
      <c r="F246" s="310"/>
      <c r="G246" s="310"/>
      <c r="H246" s="310"/>
      <c r="I246" s="310"/>
      <c r="J246" s="310"/>
      <c r="K246" s="310"/>
      <c r="L246" s="311"/>
      <c r="M246" s="311"/>
      <c r="N246" s="311"/>
      <c r="O246" s="311"/>
    </row>
    <row r="247" spans="1:15" x14ac:dyDescent="0.2">
      <c r="A247" s="404">
        <v>7</v>
      </c>
      <c r="B247" s="269">
        <f t="shared" si="3"/>
        <v>8</v>
      </c>
      <c r="D247" s="309"/>
      <c r="E247" s="310"/>
      <c r="F247" s="310"/>
      <c r="G247" s="310"/>
      <c r="H247" s="310"/>
      <c r="I247" s="310"/>
      <c r="J247" s="310"/>
      <c r="K247" s="310"/>
      <c r="L247" s="311"/>
      <c r="M247" s="311"/>
      <c r="N247" s="311"/>
      <c r="O247" s="311"/>
    </row>
    <row r="248" spans="1:15" x14ac:dyDescent="0.2">
      <c r="A248" s="404">
        <v>8</v>
      </c>
      <c r="B248" s="269">
        <f t="shared" si="3"/>
        <v>4</v>
      </c>
      <c r="D248" s="309"/>
      <c r="E248" s="310"/>
      <c r="F248" s="310"/>
      <c r="G248" s="310"/>
      <c r="H248" s="310"/>
      <c r="I248" s="310"/>
      <c r="J248" s="310"/>
      <c r="K248" s="310"/>
      <c r="L248" s="311"/>
      <c r="M248" s="311"/>
      <c r="N248" s="311"/>
      <c r="O248" s="311"/>
    </row>
    <row r="249" spans="1:15" x14ac:dyDescent="0.2">
      <c r="A249" s="404">
        <v>9</v>
      </c>
      <c r="B249" s="269">
        <f t="shared" si="3"/>
        <v>5</v>
      </c>
    </row>
    <row r="250" spans="1:15" x14ac:dyDescent="0.2">
      <c r="A250" s="404">
        <v>10</v>
      </c>
      <c r="B250" s="269">
        <f t="shared" si="3"/>
        <v>2</v>
      </c>
    </row>
    <row r="251" spans="1:15" x14ac:dyDescent="0.2">
      <c r="A251" s="404">
        <v>11</v>
      </c>
      <c r="B251" s="269">
        <f t="shared" si="3"/>
        <v>7</v>
      </c>
    </row>
    <row r="252" spans="1:15" x14ac:dyDescent="0.2">
      <c r="A252" s="404">
        <v>12</v>
      </c>
      <c r="B252" s="269">
        <f>RANK(B230,$B$219:$B$230,1)</f>
        <v>1</v>
      </c>
    </row>
  </sheetData>
  <autoFilter ref="A1:AA209">
    <filterColumn colId="0">
      <filters>
        <filter val="Burke, David"/>
      </filters>
    </filterColumn>
    <filterColumn colId="23" showButton="0"/>
    <filterColumn colId="24" showButton="0"/>
    <filterColumn colId="25" showButton="0"/>
  </autoFilter>
  <mergeCells count="8">
    <mergeCell ref="D224:E224"/>
    <mergeCell ref="A239:B239"/>
    <mergeCell ref="X1:AA1"/>
    <mergeCell ref="A217:B217"/>
    <mergeCell ref="D220:E220"/>
    <mergeCell ref="D221:E221"/>
    <mergeCell ref="D222:E222"/>
    <mergeCell ref="D223:E223"/>
  </mergeCells>
  <conditionalFormatting sqref="H2:H210">
    <cfRule type="cellIs" dxfId="99" priority="5" stopIfTrue="1" operator="greaterThan">
      <formula>$H$215*2+2</formula>
    </cfRule>
    <cfRule type="cellIs" dxfId="98" priority="6" stopIfTrue="1" operator="greaterThan">
      <formula>$H$215*2</formula>
    </cfRule>
  </conditionalFormatting>
  <conditionalFormatting sqref="I2:I210">
    <cfRule type="cellIs" dxfId="97" priority="7" stopIfTrue="1" operator="greaterThan">
      <formula>$I$215*2+2</formula>
    </cfRule>
    <cfRule type="cellIs" dxfId="96" priority="8" stopIfTrue="1" operator="greaterThan">
      <formula>$I$215*2</formula>
    </cfRule>
  </conditionalFormatting>
  <conditionalFormatting sqref="J2:J210">
    <cfRule type="cellIs" dxfId="95" priority="9" stopIfTrue="1" operator="greaterThan">
      <formula>$J$215*2+2</formula>
    </cfRule>
    <cfRule type="cellIs" dxfId="94" priority="10" stopIfTrue="1" operator="greaterThan">
      <formula>$J$215*2</formula>
    </cfRule>
  </conditionalFormatting>
  <conditionalFormatting sqref="K2:K210">
    <cfRule type="cellIs" dxfId="93" priority="11" stopIfTrue="1" operator="greaterThan">
      <formula>$K$215*2+2</formula>
    </cfRule>
    <cfRule type="cellIs" dxfId="92" priority="12" stopIfTrue="1" operator="greaterThan">
      <formula>$K$215*2</formula>
    </cfRule>
  </conditionalFormatting>
  <conditionalFormatting sqref="L2:L210">
    <cfRule type="cellIs" dxfId="91" priority="13" stopIfTrue="1" operator="greaterThan">
      <formula>$L$215*2+2</formula>
    </cfRule>
    <cfRule type="cellIs" dxfId="90" priority="14" stopIfTrue="1" operator="greaterThan">
      <formula>$L$215*2</formula>
    </cfRule>
  </conditionalFormatting>
  <conditionalFormatting sqref="M2:M210">
    <cfRule type="cellIs" dxfId="89" priority="15" stopIfTrue="1" operator="greaterThan">
      <formula>$M$215*2+2</formula>
    </cfRule>
    <cfRule type="cellIs" dxfId="88" priority="16" stopIfTrue="1" operator="greaterThan">
      <formula>$M$215*2</formula>
    </cfRule>
  </conditionalFormatting>
  <conditionalFormatting sqref="N2:N210">
    <cfRule type="cellIs" dxfId="87" priority="17" stopIfTrue="1" operator="greaterThan">
      <formula>$N$215*2+2</formula>
    </cfRule>
    <cfRule type="cellIs" dxfId="86" priority="18" stopIfTrue="1" operator="greaterThan">
      <formula>$N$215*2</formula>
    </cfRule>
  </conditionalFormatting>
  <conditionalFormatting sqref="G2:G210">
    <cfRule type="cellIs" dxfId="85" priority="3" stopIfTrue="1" operator="greaterThan">
      <formula>$G$215*2+2</formula>
    </cfRule>
    <cfRule type="cellIs" dxfId="84" priority="4" stopIfTrue="1" operator="greaterThan">
      <formula>$G$215*2</formula>
    </cfRule>
  </conditionalFormatting>
  <conditionalFormatting sqref="F2:F210">
    <cfRule type="cellIs" dxfId="83" priority="1" stopIfTrue="1" operator="greaterThan">
      <formula>$F$215*2+2</formula>
    </cfRule>
    <cfRule type="cellIs" dxfId="82" priority="2" stopIfTrue="1" operator="greaterThan">
      <formula>$F$215*2</formula>
    </cfRule>
  </conditionalFormatting>
  <pageMargins left="0.7" right="0.7" top="0.75" bottom="0.75" header="0.3" footer="0.3"/>
  <pageSetup orientation="portrait" r:id="rId1"/>
  <headerFooter differentOddEven="1" differentFirst="1"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filterMode="1"/>
  <dimension ref="A1:AA162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O4" sqref="O4"/>
    </sheetView>
  </sheetViews>
  <sheetFormatPr defaultRowHeight="14.25" x14ac:dyDescent="0.2"/>
  <cols>
    <col min="1" max="1" width="20.7109375" style="11" bestFit="1" customWidth="1"/>
    <col min="2" max="2" width="9.140625" style="404" customWidth="1"/>
    <col min="3" max="3" width="5.85546875" style="404" customWidth="1"/>
    <col min="4" max="4" width="18.5703125" style="404" customWidth="1"/>
    <col min="5" max="5" width="6" style="11" customWidth="1"/>
    <col min="6" max="9" width="4.5703125" style="11" bestFit="1" customWidth="1"/>
    <col min="10" max="14" width="4.5703125" style="11" customWidth="1"/>
    <col min="15" max="15" width="9.28515625" style="11" bestFit="1" customWidth="1"/>
    <col min="16" max="16" width="5.7109375" style="11" bestFit="1" customWidth="1"/>
    <col min="17" max="17" width="10" style="11" bestFit="1" customWidth="1"/>
    <col min="18" max="18" width="12.7109375" style="11" bestFit="1" customWidth="1"/>
    <col min="19" max="19" width="13.140625" style="11" bestFit="1" customWidth="1"/>
    <col min="20" max="20" width="10.140625" style="11" bestFit="1" customWidth="1"/>
    <col min="21" max="21" width="12.85546875" style="11" bestFit="1" customWidth="1"/>
    <col min="22" max="22" width="13.28515625" style="11" bestFit="1" customWidth="1"/>
    <col min="23" max="23" width="9.140625" style="11"/>
    <col min="24" max="24" width="19" style="11" bestFit="1" customWidth="1"/>
    <col min="25" max="25" width="14.28515625" style="11" customWidth="1"/>
    <col min="26" max="16384" width="9.140625" style="34"/>
  </cols>
  <sheetData>
    <row r="1" spans="1:27" x14ac:dyDescent="0.2">
      <c r="A1" s="143"/>
      <c r="B1" s="143" t="s">
        <v>18</v>
      </c>
      <c r="C1" s="400" t="s">
        <v>17</v>
      </c>
      <c r="D1" s="402" t="s">
        <v>58</v>
      </c>
      <c r="E1" s="403" t="s">
        <v>2</v>
      </c>
      <c r="F1" s="139" t="s">
        <v>7</v>
      </c>
      <c r="G1" s="401" t="s">
        <v>8</v>
      </c>
      <c r="H1" s="401" t="s">
        <v>9</v>
      </c>
      <c r="I1" s="401" t="s">
        <v>10</v>
      </c>
      <c r="J1" s="401" t="s">
        <v>11</v>
      </c>
      <c r="K1" s="401" t="s">
        <v>12</v>
      </c>
      <c r="L1" s="401" t="s">
        <v>13</v>
      </c>
      <c r="M1" s="401" t="s">
        <v>14</v>
      </c>
      <c r="N1" s="403" t="s">
        <v>15</v>
      </c>
      <c r="O1" s="400" t="s">
        <v>16</v>
      </c>
      <c r="P1" s="419" t="s">
        <v>1</v>
      </c>
      <c r="Q1" s="420" t="s">
        <v>53</v>
      </c>
      <c r="R1" s="421" t="s">
        <v>54</v>
      </c>
      <c r="S1" s="421" t="s">
        <v>55</v>
      </c>
      <c r="T1" s="421" t="s">
        <v>50</v>
      </c>
      <c r="U1" s="421" t="s">
        <v>51</v>
      </c>
      <c r="V1" s="419" t="s">
        <v>52</v>
      </c>
      <c r="W1" s="10"/>
      <c r="X1" s="1034" t="s">
        <v>149</v>
      </c>
      <c r="Y1" s="1034"/>
      <c r="Z1" s="1034"/>
      <c r="AA1" s="1034"/>
    </row>
    <row r="2" spans="1:27" ht="15" hidden="1" thickBot="1" x14ac:dyDescent="0.25">
      <c r="A2" s="422" t="s">
        <v>32</v>
      </c>
      <c r="B2" s="423">
        <v>41134</v>
      </c>
      <c r="C2" s="424">
        <v>15</v>
      </c>
      <c r="D2" s="392" t="s">
        <v>197</v>
      </c>
      <c r="E2" s="393">
        <v>1</v>
      </c>
      <c r="F2" s="424">
        <v>5</v>
      </c>
      <c r="G2" s="392">
        <v>4</v>
      </c>
      <c r="H2" s="392">
        <v>4</v>
      </c>
      <c r="I2" s="392">
        <v>5</v>
      </c>
      <c r="J2" s="392">
        <v>4</v>
      </c>
      <c r="K2" s="392">
        <v>5</v>
      </c>
      <c r="L2" s="392">
        <v>4</v>
      </c>
      <c r="M2" s="392">
        <v>5</v>
      </c>
      <c r="N2" s="320">
        <v>7</v>
      </c>
      <c r="O2" s="391">
        <v>43</v>
      </c>
      <c r="P2" s="425">
        <v>43</v>
      </c>
      <c r="Q2" s="426"/>
      <c r="R2" s="426"/>
      <c r="S2" s="426"/>
      <c r="T2" s="426"/>
      <c r="U2" s="426"/>
      <c r="V2" s="427"/>
      <c r="Y2" s="406">
        <v>2010</v>
      </c>
      <c r="Z2" s="406">
        <v>2011</v>
      </c>
      <c r="AA2" s="406">
        <v>2012</v>
      </c>
    </row>
    <row r="3" spans="1:27" hidden="1" x14ac:dyDescent="0.2">
      <c r="A3" s="428" t="s">
        <v>28</v>
      </c>
      <c r="B3" s="429">
        <v>41134</v>
      </c>
      <c r="C3" s="13">
        <v>15</v>
      </c>
      <c r="D3" s="395" t="s">
        <v>193</v>
      </c>
      <c r="E3" s="396">
        <v>1</v>
      </c>
      <c r="F3" s="13">
        <v>10</v>
      </c>
      <c r="G3" s="395">
        <v>6</v>
      </c>
      <c r="H3" s="395">
        <v>6</v>
      </c>
      <c r="I3" s="395">
        <v>7</v>
      </c>
      <c r="J3" s="395">
        <v>6</v>
      </c>
      <c r="K3" s="395">
        <v>5</v>
      </c>
      <c r="L3" s="395">
        <v>8</v>
      </c>
      <c r="M3" s="395">
        <v>6</v>
      </c>
      <c r="N3" s="14">
        <v>7</v>
      </c>
      <c r="O3" s="394">
        <v>61</v>
      </c>
      <c r="P3" s="162">
        <v>57</v>
      </c>
      <c r="Q3" s="70"/>
      <c r="R3" s="70"/>
      <c r="S3" s="70"/>
      <c r="T3" s="70"/>
      <c r="U3" s="70"/>
      <c r="V3" s="71"/>
      <c r="X3" s="430" t="s">
        <v>26</v>
      </c>
      <c r="Y3" s="408">
        <v>44.67</v>
      </c>
    </row>
    <row r="4" spans="1:27" hidden="1" x14ac:dyDescent="0.2">
      <c r="A4" s="431" t="s">
        <v>34</v>
      </c>
      <c r="B4" s="429">
        <v>41134</v>
      </c>
      <c r="C4" s="13">
        <v>15</v>
      </c>
      <c r="D4" s="395" t="s">
        <v>202</v>
      </c>
      <c r="E4" s="396">
        <v>1</v>
      </c>
      <c r="F4" s="13">
        <v>7</v>
      </c>
      <c r="G4" s="395">
        <v>6</v>
      </c>
      <c r="H4" s="395">
        <v>5</v>
      </c>
      <c r="I4" s="395">
        <v>6</v>
      </c>
      <c r="J4" s="395">
        <v>5</v>
      </c>
      <c r="K4" s="395">
        <v>6</v>
      </c>
      <c r="L4" s="395">
        <v>2</v>
      </c>
      <c r="M4" s="395">
        <v>5</v>
      </c>
      <c r="N4" s="14">
        <v>7</v>
      </c>
      <c r="O4" s="394">
        <v>49</v>
      </c>
      <c r="P4" s="162">
        <v>49</v>
      </c>
      <c r="Q4" s="70"/>
      <c r="R4" s="70"/>
      <c r="S4" s="70"/>
      <c r="T4" s="70"/>
      <c r="U4" s="70"/>
      <c r="V4" s="71"/>
      <c r="X4" s="411" t="s">
        <v>27</v>
      </c>
      <c r="Y4" s="410">
        <v>52.1</v>
      </c>
    </row>
    <row r="5" spans="1:27" hidden="1" x14ac:dyDescent="0.2">
      <c r="A5" s="431" t="s">
        <v>41</v>
      </c>
      <c r="B5" s="429">
        <v>41134</v>
      </c>
      <c r="C5" s="13">
        <v>15</v>
      </c>
      <c r="D5" s="395" t="s">
        <v>201</v>
      </c>
      <c r="E5" s="396">
        <v>1</v>
      </c>
      <c r="F5" s="13">
        <v>7</v>
      </c>
      <c r="G5" s="395">
        <v>5</v>
      </c>
      <c r="H5" s="395">
        <v>5</v>
      </c>
      <c r="I5" s="395">
        <v>4</v>
      </c>
      <c r="J5" s="395">
        <v>4</v>
      </c>
      <c r="K5" s="395">
        <v>5</v>
      </c>
      <c r="L5" s="395">
        <v>5</v>
      </c>
      <c r="M5" s="395">
        <v>5</v>
      </c>
      <c r="N5" s="14">
        <v>5</v>
      </c>
      <c r="O5" s="394">
        <v>45</v>
      </c>
      <c r="P5" s="162">
        <v>45</v>
      </c>
      <c r="Q5" s="70"/>
      <c r="R5" s="70"/>
      <c r="S5" s="70"/>
      <c r="T5" s="70"/>
      <c r="U5" s="70"/>
      <c r="V5" s="71"/>
      <c r="X5" s="409" t="s">
        <v>28</v>
      </c>
      <c r="Y5" s="410">
        <v>49.54</v>
      </c>
    </row>
    <row r="6" spans="1:27" hidden="1" x14ac:dyDescent="0.2">
      <c r="A6" s="431" t="s">
        <v>39</v>
      </c>
      <c r="B6" s="429">
        <v>41134</v>
      </c>
      <c r="C6" s="13">
        <v>15</v>
      </c>
      <c r="D6" s="395" t="s">
        <v>199</v>
      </c>
      <c r="E6" s="396">
        <v>2</v>
      </c>
      <c r="F6" s="13">
        <v>6</v>
      </c>
      <c r="G6" s="395">
        <v>3</v>
      </c>
      <c r="H6" s="395">
        <v>4</v>
      </c>
      <c r="I6" s="395">
        <v>7</v>
      </c>
      <c r="J6" s="395">
        <v>4</v>
      </c>
      <c r="K6" s="395">
        <v>5</v>
      </c>
      <c r="L6" s="395">
        <v>4</v>
      </c>
      <c r="M6" s="395">
        <v>3</v>
      </c>
      <c r="N6" s="14">
        <v>7</v>
      </c>
      <c r="O6" s="394">
        <v>43</v>
      </c>
      <c r="P6" s="162">
        <v>43</v>
      </c>
      <c r="Q6" s="70"/>
      <c r="R6" s="70"/>
      <c r="S6" s="70"/>
      <c r="T6" s="70"/>
      <c r="U6" s="70"/>
      <c r="V6" s="71"/>
      <c r="X6" s="411" t="s">
        <v>29</v>
      </c>
      <c r="Y6" s="410">
        <v>44.91</v>
      </c>
    </row>
    <row r="7" spans="1:27" hidden="1" x14ac:dyDescent="0.2">
      <c r="A7" s="428" t="s">
        <v>40</v>
      </c>
      <c r="B7" s="429">
        <v>41134</v>
      </c>
      <c r="C7" s="13">
        <v>15</v>
      </c>
      <c r="D7" s="395" t="s">
        <v>200</v>
      </c>
      <c r="E7" s="396">
        <v>2</v>
      </c>
      <c r="F7" s="13">
        <v>5</v>
      </c>
      <c r="G7" s="395">
        <v>5</v>
      </c>
      <c r="H7" s="395">
        <v>4</v>
      </c>
      <c r="I7" s="395">
        <v>5</v>
      </c>
      <c r="J7" s="395">
        <v>3</v>
      </c>
      <c r="K7" s="395">
        <v>3</v>
      </c>
      <c r="L7" s="395">
        <v>3</v>
      </c>
      <c r="M7" s="395">
        <v>4</v>
      </c>
      <c r="N7" s="14">
        <v>7</v>
      </c>
      <c r="O7" s="394">
        <v>39</v>
      </c>
      <c r="P7" s="162">
        <v>39</v>
      </c>
      <c r="Q7" s="70"/>
      <c r="R7" s="70"/>
      <c r="S7" s="70"/>
      <c r="T7" s="70"/>
      <c r="U7" s="70"/>
      <c r="V7" s="71"/>
      <c r="X7" s="411" t="s">
        <v>30</v>
      </c>
      <c r="Y7" s="410">
        <v>44.44</v>
      </c>
    </row>
    <row r="8" spans="1:27" hidden="1" x14ac:dyDescent="0.2">
      <c r="A8" s="428" t="s">
        <v>37</v>
      </c>
      <c r="B8" s="429">
        <v>41134</v>
      </c>
      <c r="C8" s="13">
        <v>15</v>
      </c>
      <c r="D8" s="395" t="s">
        <v>195</v>
      </c>
      <c r="E8" s="396">
        <v>2</v>
      </c>
      <c r="F8" s="13">
        <v>5</v>
      </c>
      <c r="G8" s="395">
        <v>4</v>
      </c>
      <c r="H8" s="395">
        <v>4</v>
      </c>
      <c r="I8" s="395">
        <v>6</v>
      </c>
      <c r="J8" s="395">
        <v>5</v>
      </c>
      <c r="K8" s="395">
        <v>3</v>
      </c>
      <c r="L8" s="395">
        <v>4</v>
      </c>
      <c r="M8" s="395">
        <v>6</v>
      </c>
      <c r="N8" s="14">
        <v>6</v>
      </c>
      <c r="O8" s="394">
        <v>43</v>
      </c>
      <c r="P8" s="162">
        <v>43</v>
      </c>
      <c r="Q8" s="70"/>
      <c r="R8" s="70"/>
      <c r="S8" s="70"/>
      <c r="T8" s="70"/>
      <c r="U8" s="70"/>
      <c r="V8" s="71"/>
      <c r="X8" s="411" t="s">
        <v>31</v>
      </c>
      <c r="Y8" s="410">
        <v>53.67</v>
      </c>
    </row>
    <row r="9" spans="1:27" ht="15" thickBot="1" x14ac:dyDescent="0.25">
      <c r="A9" s="432" t="s">
        <v>29</v>
      </c>
      <c r="B9" s="433">
        <v>41134</v>
      </c>
      <c r="C9" s="13">
        <v>15</v>
      </c>
      <c r="D9" s="395" t="s">
        <v>431</v>
      </c>
      <c r="E9" s="396">
        <v>2</v>
      </c>
      <c r="F9" s="13">
        <v>5</v>
      </c>
      <c r="G9" s="395">
        <v>4</v>
      </c>
      <c r="H9" s="395">
        <v>5</v>
      </c>
      <c r="I9" s="395">
        <v>7</v>
      </c>
      <c r="J9" s="395">
        <v>4</v>
      </c>
      <c r="K9" s="395">
        <v>6</v>
      </c>
      <c r="L9" s="395">
        <v>4</v>
      </c>
      <c r="M9" s="395">
        <v>6</v>
      </c>
      <c r="N9" s="14">
        <v>5</v>
      </c>
      <c r="O9" s="394">
        <v>46</v>
      </c>
      <c r="P9" s="162">
        <v>46</v>
      </c>
      <c r="Q9" s="70"/>
      <c r="R9" s="70"/>
      <c r="S9" s="70"/>
      <c r="T9" s="70"/>
      <c r="U9" s="70"/>
      <c r="V9" s="71"/>
      <c r="X9" s="411" t="s">
        <v>32</v>
      </c>
      <c r="Y9" s="410">
        <v>42.31</v>
      </c>
    </row>
    <row r="10" spans="1:27" hidden="1" x14ac:dyDescent="0.2">
      <c r="A10" s="434" t="s">
        <v>30</v>
      </c>
      <c r="B10" s="435">
        <v>41127</v>
      </c>
      <c r="C10" s="424">
        <v>14</v>
      </c>
      <c r="D10" s="392" t="s">
        <v>206</v>
      </c>
      <c r="E10" s="393">
        <v>1</v>
      </c>
      <c r="F10" s="424">
        <v>6</v>
      </c>
      <c r="G10" s="392">
        <v>6</v>
      </c>
      <c r="H10" s="392">
        <v>4</v>
      </c>
      <c r="I10" s="392">
        <v>7</v>
      </c>
      <c r="J10" s="392">
        <v>4</v>
      </c>
      <c r="K10" s="392">
        <v>4</v>
      </c>
      <c r="L10" s="392">
        <v>5</v>
      </c>
      <c r="M10" s="392">
        <v>5</v>
      </c>
      <c r="N10" s="320">
        <v>6</v>
      </c>
      <c r="O10" s="391">
        <v>47</v>
      </c>
      <c r="P10" s="425">
        <v>47</v>
      </c>
      <c r="Q10" s="426"/>
      <c r="R10" s="426"/>
      <c r="S10" s="426"/>
      <c r="T10" s="426"/>
      <c r="U10" s="426"/>
      <c r="V10" s="427"/>
      <c r="X10" s="411" t="s">
        <v>48</v>
      </c>
      <c r="Y10" s="410">
        <v>44.75</v>
      </c>
    </row>
    <row r="11" spans="1:27" ht="15" hidden="1" x14ac:dyDescent="0.25">
      <c r="A11" s="436" t="s">
        <v>28</v>
      </c>
      <c r="B11" s="437">
        <v>41127</v>
      </c>
      <c r="C11" s="13">
        <v>14</v>
      </c>
      <c r="D11" s="395" t="s">
        <v>205</v>
      </c>
      <c r="E11" s="396">
        <v>1</v>
      </c>
      <c r="F11" s="13">
        <v>7</v>
      </c>
      <c r="G11" s="395">
        <v>5</v>
      </c>
      <c r="H11" s="395">
        <v>5</v>
      </c>
      <c r="I11" s="395">
        <v>7</v>
      </c>
      <c r="J11" s="395">
        <v>5</v>
      </c>
      <c r="K11" s="395">
        <v>10</v>
      </c>
      <c r="L11" s="395">
        <v>6</v>
      </c>
      <c r="M11" s="395">
        <v>7</v>
      </c>
      <c r="N11" s="14">
        <v>9</v>
      </c>
      <c r="O11" s="394">
        <v>61</v>
      </c>
      <c r="P11" s="162">
        <v>59</v>
      </c>
      <c r="Q11" s="70"/>
      <c r="R11" s="70"/>
      <c r="S11" s="70"/>
      <c r="T11" s="70"/>
      <c r="U11" s="70"/>
      <c r="V11" s="71"/>
      <c r="X11" s="411" t="s">
        <v>46</v>
      </c>
      <c r="Y11" s="412">
        <v>40.17</v>
      </c>
    </row>
    <row r="12" spans="1:27" hidden="1" x14ac:dyDescent="0.2">
      <c r="A12" s="436" t="s">
        <v>43</v>
      </c>
      <c r="B12" s="437">
        <v>41127</v>
      </c>
      <c r="C12" s="13">
        <v>14</v>
      </c>
      <c r="D12" s="395" t="s">
        <v>212</v>
      </c>
      <c r="E12" s="396">
        <v>1</v>
      </c>
      <c r="F12" s="13">
        <v>5</v>
      </c>
      <c r="G12" s="395">
        <v>5</v>
      </c>
      <c r="H12" s="395">
        <v>3</v>
      </c>
      <c r="I12" s="395">
        <v>6</v>
      </c>
      <c r="J12" s="395">
        <v>4</v>
      </c>
      <c r="K12" s="395">
        <v>5</v>
      </c>
      <c r="L12" s="395">
        <v>5</v>
      </c>
      <c r="M12" s="395">
        <v>4</v>
      </c>
      <c r="N12" s="14">
        <v>7</v>
      </c>
      <c r="O12" s="394">
        <v>44</v>
      </c>
      <c r="P12" s="162">
        <v>44</v>
      </c>
      <c r="Q12" s="70"/>
      <c r="R12" s="70"/>
      <c r="S12" s="70"/>
      <c r="T12" s="70"/>
      <c r="U12" s="70"/>
      <c r="V12" s="71"/>
      <c r="X12" s="411" t="s">
        <v>57</v>
      </c>
      <c r="Y12" s="410">
        <v>42.5</v>
      </c>
    </row>
    <row r="13" spans="1:27" hidden="1" x14ac:dyDescent="0.2">
      <c r="A13" s="438" t="s">
        <v>34</v>
      </c>
      <c r="B13" s="437">
        <v>41127</v>
      </c>
      <c r="C13" s="13">
        <v>14</v>
      </c>
      <c r="D13" s="395" t="s">
        <v>214</v>
      </c>
      <c r="E13" s="396">
        <v>1</v>
      </c>
      <c r="F13" s="13">
        <v>6</v>
      </c>
      <c r="G13" s="395">
        <v>4</v>
      </c>
      <c r="H13" s="395">
        <v>5</v>
      </c>
      <c r="I13" s="395">
        <v>9</v>
      </c>
      <c r="J13" s="395">
        <v>6</v>
      </c>
      <c r="K13" s="395">
        <v>8</v>
      </c>
      <c r="L13" s="395">
        <v>5</v>
      </c>
      <c r="M13" s="395">
        <v>6</v>
      </c>
      <c r="N13" s="14">
        <v>7</v>
      </c>
      <c r="O13" s="394">
        <v>56</v>
      </c>
      <c r="P13" s="162">
        <v>55</v>
      </c>
      <c r="Q13" s="70"/>
      <c r="R13" s="70"/>
      <c r="S13" s="70"/>
      <c r="T13" s="70"/>
      <c r="U13" s="70"/>
      <c r="V13" s="71"/>
      <c r="X13" s="411" t="s">
        <v>34</v>
      </c>
      <c r="Y13" s="410">
        <v>57.33</v>
      </c>
    </row>
    <row r="14" spans="1:27" hidden="1" x14ac:dyDescent="0.2">
      <c r="A14" s="436" t="s">
        <v>38</v>
      </c>
      <c r="B14" s="437">
        <v>41127</v>
      </c>
      <c r="C14" s="13">
        <v>14</v>
      </c>
      <c r="D14" s="395" t="s">
        <v>432</v>
      </c>
      <c r="E14" s="396">
        <v>2</v>
      </c>
      <c r="F14" s="13">
        <v>6</v>
      </c>
      <c r="G14" s="395">
        <v>4</v>
      </c>
      <c r="H14" s="395">
        <v>4</v>
      </c>
      <c r="I14" s="395">
        <v>8</v>
      </c>
      <c r="J14" s="395">
        <v>6</v>
      </c>
      <c r="K14" s="395">
        <v>6</v>
      </c>
      <c r="L14" s="395">
        <v>5</v>
      </c>
      <c r="M14" s="395">
        <v>5</v>
      </c>
      <c r="N14" s="14">
        <v>7</v>
      </c>
      <c r="O14" s="394">
        <v>51</v>
      </c>
      <c r="P14" s="162">
        <v>51</v>
      </c>
      <c r="Q14" s="70"/>
      <c r="R14" s="70"/>
      <c r="S14" s="70"/>
      <c r="T14" s="70"/>
      <c r="U14" s="70"/>
      <c r="V14" s="71"/>
      <c r="X14" s="411" t="s">
        <v>49</v>
      </c>
      <c r="Y14" s="414"/>
    </row>
    <row r="15" spans="1:27" hidden="1" x14ac:dyDescent="0.2">
      <c r="A15" s="436" t="s">
        <v>39</v>
      </c>
      <c r="B15" s="437">
        <v>41127</v>
      </c>
      <c r="C15" s="13">
        <v>14</v>
      </c>
      <c r="D15" s="395" t="s">
        <v>408</v>
      </c>
      <c r="E15" s="396">
        <v>2</v>
      </c>
      <c r="F15" s="13">
        <v>7</v>
      </c>
      <c r="G15" s="395">
        <v>6</v>
      </c>
      <c r="H15" s="395">
        <v>3</v>
      </c>
      <c r="I15" s="395">
        <v>6</v>
      </c>
      <c r="J15" s="395">
        <v>7</v>
      </c>
      <c r="K15" s="395">
        <v>8</v>
      </c>
      <c r="L15" s="395">
        <v>4</v>
      </c>
      <c r="M15" s="395">
        <v>5</v>
      </c>
      <c r="N15" s="14">
        <v>6</v>
      </c>
      <c r="O15" s="394">
        <v>52</v>
      </c>
      <c r="P15" s="162">
        <v>52</v>
      </c>
      <c r="Q15" s="70"/>
      <c r="R15" s="70"/>
      <c r="S15" s="70"/>
      <c r="T15" s="70"/>
      <c r="U15" s="70"/>
      <c r="V15" s="71"/>
      <c r="X15" s="411" t="s">
        <v>35</v>
      </c>
      <c r="Y15" s="410">
        <v>45.25</v>
      </c>
    </row>
    <row r="16" spans="1:27" hidden="1" x14ac:dyDescent="0.2">
      <c r="A16" s="438" t="s">
        <v>47</v>
      </c>
      <c r="B16" s="437">
        <v>41127</v>
      </c>
      <c r="C16" s="13">
        <v>14</v>
      </c>
      <c r="D16" s="395" t="s">
        <v>433</v>
      </c>
      <c r="E16" s="396">
        <v>2</v>
      </c>
      <c r="F16" s="13">
        <v>6</v>
      </c>
      <c r="G16" s="395">
        <v>4</v>
      </c>
      <c r="H16" s="395">
        <v>4</v>
      </c>
      <c r="I16" s="395">
        <v>6</v>
      </c>
      <c r="J16" s="395">
        <v>4</v>
      </c>
      <c r="K16" s="395">
        <v>6</v>
      </c>
      <c r="L16" s="395">
        <v>4</v>
      </c>
      <c r="M16" s="395">
        <v>7</v>
      </c>
      <c r="N16" s="14">
        <v>6</v>
      </c>
      <c r="O16" s="394">
        <v>47</v>
      </c>
      <c r="P16" s="162">
        <v>47</v>
      </c>
      <c r="Q16" s="70"/>
      <c r="R16" s="70"/>
      <c r="S16" s="70"/>
      <c r="T16" s="70"/>
      <c r="U16" s="70"/>
      <c r="V16" s="71"/>
      <c r="X16" s="411" t="s">
        <v>36</v>
      </c>
      <c r="Y16" s="410">
        <v>48.08</v>
      </c>
    </row>
    <row r="17" spans="1:25" x14ac:dyDescent="0.2">
      <c r="A17" s="438" t="s">
        <v>29</v>
      </c>
      <c r="B17" s="437">
        <v>41127</v>
      </c>
      <c r="C17" s="13">
        <v>14</v>
      </c>
      <c r="D17" s="395" t="s">
        <v>215</v>
      </c>
      <c r="E17" s="396">
        <v>3</v>
      </c>
      <c r="F17" s="13">
        <v>4</v>
      </c>
      <c r="G17" s="395">
        <v>4</v>
      </c>
      <c r="H17" s="395">
        <v>6</v>
      </c>
      <c r="I17" s="395">
        <v>6</v>
      </c>
      <c r="J17" s="395">
        <v>3</v>
      </c>
      <c r="K17" s="395">
        <v>6</v>
      </c>
      <c r="L17" s="395">
        <v>5</v>
      </c>
      <c r="M17" s="395">
        <v>5</v>
      </c>
      <c r="N17" s="14">
        <v>7</v>
      </c>
      <c r="O17" s="394">
        <v>46</v>
      </c>
      <c r="P17" s="162">
        <v>46</v>
      </c>
      <c r="Q17" s="70"/>
      <c r="R17" s="70"/>
      <c r="S17" s="70"/>
      <c r="T17" s="70"/>
      <c r="U17" s="70"/>
      <c r="V17" s="71"/>
      <c r="X17" s="115" t="s">
        <v>37</v>
      </c>
      <c r="Y17" s="410">
        <v>41.73</v>
      </c>
    </row>
    <row r="18" spans="1:25" hidden="1" x14ac:dyDescent="0.2">
      <c r="A18" s="438" t="s">
        <v>40</v>
      </c>
      <c r="B18" s="437">
        <v>41127</v>
      </c>
      <c r="C18" s="13">
        <v>14</v>
      </c>
      <c r="D18" s="395" t="s">
        <v>407</v>
      </c>
      <c r="E18" s="396">
        <v>3</v>
      </c>
      <c r="F18" s="13">
        <v>5</v>
      </c>
      <c r="G18" s="395">
        <v>5</v>
      </c>
      <c r="H18" s="395">
        <v>5</v>
      </c>
      <c r="I18" s="395">
        <v>6</v>
      </c>
      <c r="J18" s="395">
        <v>4</v>
      </c>
      <c r="K18" s="395">
        <v>6</v>
      </c>
      <c r="L18" s="395">
        <v>3</v>
      </c>
      <c r="M18" s="395">
        <v>6</v>
      </c>
      <c r="N18" s="14">
        <v>4</v>
      </c>
      <c r="O18" s="394">
        <v>44</v>
      </c>
      <c r="P18" s="162">
        <v>44</v>
      </c>
      <c r="Q18" s="70"/>
      <c r="R18" s="70"/>
      <c r="S18" s="70"/>
      <c r="T18" s="70"/>
      <c r="U18" s="70"/>
      <c r="V18" s="71"/>
      <c r="X18" s="115" t="s">
        <v>84</v>
      </c>
      <c r="Y18" s="410">
        <v>59.5</v>
      </c>
    </row>
    <row r="19" spans="1:25" ht="15" hidden="1" thickBot="1" x14ac:dyDescent="0.25">
      <c r="A19" s="434" t="s">
        <v>41</v>
      </c>
      <c r="B19" s="439">
        <v>41127</v>
      </c>
      <c r="C19" s="233">
        <v>14</v>
      </c>
      <c r="D19" s="12" t="s">
        <v>213</v>
      </c>
      <c r="E19" s="384">
        <v>3</v>
      </c>
      <c r="F19" s="233">
        <v>5</v>
      </c>
      <c r="G19" s="12">
        <v>3</v>
      </c>
      <c r="H19" s="12">
        <v>5</v>
      </c>
      <c r="I19" s="12">
        <v>6</v>
      </c>
      <c r="J19" s="12">
        <v>4</v>
      </c>
      <c r="K19" s="12">
        <v>5</v>
      </c>
      <c r="L19" s="12">
        <v>3</v>
      </c>
      <c r="M19" s="12">
        <v>5</v>
      </c>
      <c r="N19" s="15">
        <v>6</v>
      </c>
      <c r="O19" s="440">
        <v>42</v>
      </c>
      <c r="P19" s="163">
        <v>42</v>
      </c>
      <c r="Q19" s="158"/>
      <c r="R19" s="158"/>
      <c r="S19" s="158"/>
      <c r="T19" s="158"/>
      <c r="U19" s="158"/>
      <c r="V19" s="159"/>
      <c r="X19" s="115" t="s">
        <v>38</v>
      </c>
      <c r="Y19" s="410">
        <v>50.17</v>
      </c>
    </row>
    <row r="20" spans="1:25" hidden="1" x14ac:dyDescent="0.2">
      <c r="A20" s="441" t="s">
        <v>32</v>
      </c>
      <c r="B20" s="442">
        <v>41120</v>
      </c>
      <c r="C20" s="391">
        <v>13</v>
      </c>
      <c r="D20" s="392" t="s">
        <v>222</v>
      </c>
      <c r="E20" s="393">
        <v>1</v>
      </c>
      <c r="F20" s="424">
        <v>5</v>
      </c>
      <c r="G20" s="392">
        <v>4</v>
      </c>
      <c r="H20" s="392">
        <v>5</v>
      </c>
      <c r="I20" s="392">
        <v>5</v>
      </c>
      <c r="J20" s="392">
        <v>5</v>
      </c>
      <c r="K20" s="392">
        <v>5</v>
      </c>
      <c r="L20" s="392">
        <v>4</v>
      </c>
      <c r="M20" s="392">
        <v>6</v>
      </c>
      <c r="N20" s="320">
        <v>5</v>
      </c>
      <c r="O20" s="391">
        <v>44</v>
      </c>
      <c r="P20" s="425">
        <v>44</v>
      </c>
      <c r="Q20" s="426"/>
      <c r="R20" s="426"/>
      <c r="S20" s="426"/>
      <c r="T20" s="426"/>
      <c r="U20" s="426"/>
      <c r="V20" s="427"/>
      <c r="X20" s="411" t="s">
        <v>39</v>
      </c>
      <c r="Y20" s="410">
        <v>41.78</v>
      </c>
    </row>
    <row r="21" spans="1:25" hidden="1" x14ac:dyDescent="0.2">
      <c r="A21" s="436" t="s">
        <v>28</v>
      </c>
      <c r="B21" s="437">
        <v>41120</v>
      </c>
      <c r="C21" s="394">
        <v>13</v>
      </c>
      <c r="D21" s="395" t="s">
        <v>217</v>
      </c>
      <c r="E21" s="396">
        <v>1</v>
      </c>
      <c r="F21" s="13">
        <v>8</v>
      </c>
      <c r="G21" s="395">
        <v>5</v>
      </c>
      <c r="H21" s="395">
        <v>6</v>
      </c>
      <c r="I21" s="395">
        <v>6</v>
      </c>
      <c r="J21" s="395">
        <v>5</v>
      </c>
      <c r="K21" s="395">
        <v>6</v>
      </c>
      <c r="L21" s="395">
        <v>6</v>
      </c>
      <c r="M21" s="395">
        <v>6</v>
      </c>
      <c r="N21" s="14">
        <v>7</v>
      </c>
      <c r="O21" s="394">
        <v>55</v>
      </c>
      <c r="P21" s="162">
        <v>55</v>
      </c>
      <c r="Q21" s="70"/>
      <c r="R21" s="70"/>
      <c r="S21" s="70"/>
      <c r="T21" s="70"/>
      <c r="U21" s="70"/>
      <c r="V21" s="71"/>
      <c r="X21" s="411" t="s">
        <v>47</v>
      </c>
      <c r="Y21" s="410">
        <v>42.56</v>
      </c>
    </row>
    <row r="22" spans="1:25" hidden="1" x14ac:dyDescent="0.2">
      <c r="A22" s="436" t="s">
        <v>38</v>
      </c>
      <c r="B22" s="437">
        <v>41120</v>
      </c>
      <c r="C22" s="394">
        <v>13</v>
      </c>
      <c r="D22" s="395" t="s">
        <v>220</v>
      </c>
      <c r="E22" s="396">
        <v>1</v>
      </c>
      <c r="F22" s="13">
        <v>7</v>
      </c>
      <c r="G22" s="395">
        <v>7</v>
      </c>
      <c r="H22" s="395">
        <v>4</v>
      </c>
      <c r="I22" s="395">
        <v>9</v>
      </c>
      <c r="J22" s="395">
        <v>5</v>
      </c>
      <c r="K22" s="395">
        <v>5</v>
      </c>
      <c r="L22" s="395">
        <v>4</v>
      </c>
      <c r="M22" s="395">
        <v>6</v>
      </c>
      <c r="N22" s="14">
        <v>7</v>
      </c>
      <c r="O22" s="394">
        <v>54</v>
      </c>
      <c r="P22" s="162">
        <v>53</v>
      </c>
      <c r="Q22" s="70"/>
      <c r="R22" s="70"/>
      <c r="S22" s="70"/>
      <c r="T22" s="70"/>
      <c r="U22" s="70"/>
      <c r="V22" s="71"/>
      <c r="X22" s="411" t="s">
        <v>40</v>
      </c>
      <c r="Y22" s="410">
        <v>39.729999999999997</v>
      </c>
    </row>
    <row r="23" spans="1:25" hidden="1" x14ac:dyDescent="0.2">
      <c r="A23" s="438" t="s">
        <v>37</v>
      </c>
      <c r="B23" s="437">
        <v>41120</v>
      </c>
      <c r="C23" s="394">
        <v>13</v>
      </c>
      <c r="D23" s="395" t="s">
        <v>225</v>
      </c>
      <c r="E23" s="396">
        <v>2</v>
      </c>
      <c r="F23" s="13">
        <v>5</v>
      </c>
      <c r="G23" s="395">
        <v>5</v>
      </c>
      <c r="H23" s="395">
        <v>4</v>
      </c>
      <c r="I23" s="395">
        <v>4</v>
      </c>
      <c r="J23" s="395">
        <v>4</v>
      </c>
      <c r="K23" s="395">
        <v>5</v>
      </c>
      <c r="L23" s="395">
        <v>3</v>
      </c>
      <c r="M23" s="395">
        <v>9</v>
      </c>
      <c r="N23" s="14">
        <v>5</v>
      </c>
      <c r="O23" s="394">
        <v>44</v>
      </c>
      <c r="P23" s="162">
        <v>43</v>
      </c>
      <c r="Q23" s="70"/>
      <c r="R23" s="70"/>
      <c r="S23" s="70"/>
      <c r="T23" s="70"/>
      <c r="U23" s="70"/>
      <c r="V23" s="71"/>
      <c r="X23" s="411" t="s">
        <v>41</v>
      </c>
      <c r="Y23" s="410">
        <v>50.6</v>
      </c>
    </row>
    <row r="24" spans="1:25" hidden="1" x14ac:dyDescent="0.2">
      <c r="A24" s="436" t="s">
        <v>40</v>
      </c>
      <c r="B24" s="437">
        <v>41120</v>
      </c>
      <c r="C24" s="394">
        <v>13</v>
      </c>
      <c r="D24" s="395" t="s">
        <v>224</v>
      </c>
      <c r="E24" s="396">
        <v>2</v>
      </c>
      <c r="F24" s="13">
        <v>5</v>
      </c>
      <c r="G24" s="395">
        <v>3</v>
      </c>
      <c r="H24" s="395">
        <v>3</v>
      </c>
      <c r="I24" s="395">
        <v>5</v>
      </c>
      <c r="J24" s="395">
        <v>4</v>
      </c>
      <c r="K24" s="395">
        <v>4</v>
      </c>
      <c r="L24" s="395">
        <v>4</v>
      </c>
      <c r="M24" s="395">
        <v>4</v>
      </c>
      <c r="N24" s="14">
        <v>6</v>
      </c>
      <c r="O24" s="394">
        <v>38</v>
      </c>
      <c r="P24" s="162">
        <v>38</v>
      </c>
      <c r="Q24" s="70"/>
      <c r="R24" s="70"/>
      <c r="S24" s="70"/>
      <c r="T24" s="70"/>
      <c r="U24" s="70"/>
      <c r="V24" s="71"/>
      <c r="X24" s="411" t="s">
        <v>42</v>
      </c>
      <c r="Y24" s="410">
        <v>59</v>
      </c>
    </row>
    <row r="25" spans="1:25" ht="15" hidden="1" thickBot="1" x14ac:dyDescent="0.25">
      <c r="A25" s="436" t="s">
        <v>43</v>
      </c>
      <c r="B25" s="437">
        <v>41120</v>
      </c>
      <c r="C25" s="394">
        <v>13</v>
      </c>
      <c r="D25" s="395" t="s">
        <v>226</v>
      </c>
      <c r="E25" s="396">
        <v>2</v>
      </c>
      <c r="F25" s="13">
        <v>6</v>
      </c>
      <c r="G25" s="395">
        <v>6</v>
      </c>
      <c r="H25" s="395">
        <v>3</v>
      </c>
      <c r="I25" s="395">
        <v>6</v>
      </c>
      <c r="J25" s="395">
        <v>4</v>
      </c>
      <c r="K25" s="395">
        <v>5</v>
      </c>
      <c r="L25" s="395">
        <v>4</v>
      </c>
      <c r="M25" s="395">
        <v>4</v>
      </c>
      <c r="N25" s="14">
        <v>6</v>
      </c>
      <c r="O25" s="394">
        <v>44</v>
      </c>
      <c r="P25" s="162">
        <v>44</v>
      </c>
      <c r="Q25" s="70"/>
      <c r="R25" s="70"/>
      <c r="S25" s="70"/>
      <c r="T25" s="70"/>
      <c r="U25" s="70"/>
      <c r="V25" s="71"/>
      <c r="X25" s="415" t="s">
        <v>43</v>
      </c>
      <c r="Y25" s="416">
        <v>41.2</v>
      </c>
    </row>
    <row r="26" spans="1:25" x14ac:dyDescent="0.2">
      <c r="A26" s="438" t="s">
        <v>29</v>
      </c>
      <c r="B26" s="437">
        <v>41120</v>
      </c>
      <c r="C26" s="394">
        <v>13</v>
      </c>
      <c r="D26" s="395" t="s">
        <v>229</v>
      </c>
      <c r="E26" s="396">
        <v>3</v>
      </c>
      <c r="F26" s="13">
        <v>6</v>
      </c>
      <c r="G26" s="395">
        <v>4</v>
      </c>
      <c r="H26" s="395">
        <v>4</v>
      </c>
      <c r="I26" s="395">
        <v>7</v>
      </c>
      <c r="J26" s="395">
        <v>3</v>
      </c>
      <c r="K26" s="395">
        <v>6</v>
      </c>
      <c r="L26" s="395">
        <v>3</v>
      </c>
      <c r="M26" s="395">
        <v>5</v>
      </c>
      <c r="N26" s="14">
        <v>5</v>
      </c>
      <c r="O26" s="394">
        <v>43</v>
      </c>
      <c r="P26" s="162">
        <v>43</v>
      </c>
      <c r="Q26" s="70"/>
      <c r="R26" s="70"/>
      <c r="S26" s="70"/>
      <c r="T26" s="70"/>
      <c r="U26" s="70"/>
      <c r="V26" s="71"/>
    </row>
    <row r="27" spans="1:25" hidden="1" x14ac:dyDescent="0.2">
      <c r="A27" s="438" t="s">
        <v>41</v>
      </c>
      <c r="B27" s="437">
        <v>41120</v>
      </c>
      <c r="C27" s="394">
        <v>13</v>
      </c>
      <c r="D27" s="395" t="s">
        <v>227</v>
      </c>
      <c r="E27" s="396">
        <v>3</v>
      </c>
      <c r="F27" s="13">
        <v>6</v>
      </c>
      <c r="G27" s="395">
        <v>6</v>
      </c>
      <c r="H27" s="395">
        <v>6</v>
      </c>
      <c r="I27" s="395">
        <v>6</v>
      </c>
      <c r="J27" s="395">
        <v>4</v>
      </c>
      <c r="K27" s="395">
        <v>5</v>
      </c>
      <c r="L27" s="395">
        <v>3</v>
      </c>
      <c r="M27" s="395">
        <v>7</v>
      </c>
      <c r="N27" s="14">
        <v>5</v>
      </c>
      <c r="O27" s="394">
        <v>48</v>
      </c>
      <c r="P27" s="162">
        <v>48</v>
      </c>
      <c r="Q27" s="70"/>
      <c r="R27" s="70"/>
      <c r="S27" s="70"/>
      <c r="T27" s="70"/>
      <c r="U27" s="70"/>
      <c r="V27" s="71"/>
    </row>
    <row r="28" spans="1:25" hidden="1" x14ac:dyDescent="0.2">
      <c r="A28" s="434" t="s">
        <v>34</v>
      </c>
      <c r="B28" s="437">
        <v>41120</v>
      </c>
      <c r="C28" s="440">
        <v>13</v>
      </c>
      <c r="D28" s="12" t="s">
        <v>228</v>
      </c>
      <c r="E28" s="384">
        <v>3</v>
      </c>
      <c r="F28" s="233">
        <v>6</v>
      </c>
      <c r="G28" s="12">
        <v>7</v>
      </c>
      <c r="H28" s="12">
        <v>5</v>
      </c>
      <c r="I28" s="12">
        <v>11</v>
      </c>
      <c r="J28" s="12">
        <v>7</v>
      </c>
      <c r="K28" s="12">
        <v>6</v>
      </c>
      <c r="L28" s="12">
        <v>5</v>
      </c>
      <c r="M28" s="12">
        <v>6</v>
      </c>
      <c r="N28" s="15">
        <v>8</v>
      </c>
      <c r="O28" s="440">
        <v>61</v>
      </c>
      <c r="P28" s="163">
        <v>58</v>
      </c>
      <c r="Q28" s="158"/>
      <c r="R28" s="158"/>
      <c r="S28" s="158"/>
      <c r="T28" s="158"/>
      <c r="U28" s="158"/>
      <c r="V28" s="159"/>
    </row>
    <row r="29" spans="1:25" hidden="1" x14ac:dyDescent="0.2">
      <c r="A29" s="441" t="s">
        <v>28</v>
      </c>
      <c r="B29" s="435">
        <v>41106</v>
      </c>
      <c r="C29" s="391">
        <v>12</v>
      </c>
      <c r="D29" s="392" t="s">
        <v>231</v>
      </c>
      <c r="E29" s="393">
        <v>1</v>
      </c>
      <c r="F29" s="424">
        <v>5</v>
      </c>
      <c r="G29" s="392">
        <v>6</v>
      </c>
      <c r="H29" s="392">
        <v>8</v>
      </c>
      <c r="I29" s="392">
        <v>7</v>
      </c>
      <c r="J29" s="392">
        <v>7</v>
      </c>
      <c r="K29" s="392">
        <v>9</v>
      </c>
      <c r="L29" s="392">
        <v>5</v>
      </c>
      <c r="M29" s="392">
        <v>8</v>
      </c>
      <c r="N29" s="320">
        <v>7</v>
      </c>
      <c r="O29" s="391">
        <v>62</v>
      </c>
      <c r="P29" s="425">
        <v>59</v>
      </c>
      <c r="Q29" s="426"/>
      <c r="R29" s="426"/>
      <c r="S29" s="426"/>
      <c r="T29" s="426"/>
      <c r="U29" s="426"/>
      <c r="V29" s="427"/>
    </row>
    <row r="30" spans="1:25" hidden="1" x14ac:dyDescent="0.2">
      <c r="A30" s="436" t="s">
        <v>32</v>
      </c>
      <c r="B30" s="437">
        <v>41106</v>
      </c>
      <c r="C30" s="394">
        <v>12</v>
      </c>
      <c r="D30" s="395" t="s">
        <v>234</v>
      </c>
      <c r="E30" s="396">
        <v>1</v>
      </c>
      <c r="F30" s="13">
        <v>5</v>
      </c>
      <c r="G30" s="395">
        <v>5</v>
      </c>
      <c r="H30" s="395">
        <v>4</v>
      </c>
      <c r="I30" s="395">
        <v>6</v>
      </c>
      <c r="J30" s="395">
        <v>5</v>
      </c>
      <c r="K30" s="395">
        <v>5</v>
      </c>
      <c r="L30" s="395">
        <v>4</v>
      </c>
      <c r="M30" s="395">
        <v>6</v>
      </c>
      <c r="N30" s="14">
        <v>5</v>
      </c>
      <c r="O30" s="394">
        <v>45</v>
      </c>
      <c r="P30" s="162">
        <v>45</v>
      </c>
      <c r="Q30" s="70"/>
      <c r="R30" s="70"/>
      <c r="S30" s="70"/>
      <c r="T30" s="70"/>
      <c r="U30" s="70"/>
      <c r="V30" s="71"/>
    </row>
    <row r="31" spans="1:25" hidden="1" x14ac:dyDescent="0.2">
      <c r="A31" s="436" t="s">
        <v>37</v>
      </c>
      <c r="B31" s="437">
        <v>41106</v>
      </c>
      <c r="C31" s="394">
        <v>12</v>
      </c>
      <c r="D31" s="395" t="s">
        <v>434</v>
      </c>
      <c r="E31" s="396">
        <v>1</v>
      </c>
      <c r="F31" s="13">
        <v>5</v>
      </c>
      <c r="G31" s="395">
        <v>5</v>
      </c>
      <c r="H31" s="395">
        <v>4</v>
      </c>
      <c r="I31" s="395">
        <v>8</v>
      </c>
      <c r="J31" s="395">
        <v>4</v>
      </c>
      <c r="K31" s="395">
        <v>4</v>
      </c>
      <c r="L31" s="395">
        <v>6</v>
      </c>
      <c r="M31" s="395">
        <v>5</v>
      </c>
      <c r="N31" s="14">
        <v>6</v>
      </c>
      <c r="O31" s="394">
        <v>47</v>
      </c>
      <c r="P31" s="162">
        <v>47</v>
      </c>
      <c r="Q31" s="70"/>
      <c r="R31" s="70"/>
      <c r="S31" s="70"/>
      <c r="T31" s="70"/>
      <c r="U31" s="70"/>
      <c r="V31" s="71"/>
    </row>
    <row r="32" spans="1:25" x14ac:dyDescent="0.2">
      <c r="A32" s="438" t="s">
        <v>29</v>
      </c>
      <c r="B32" s="437">
        <v>41106</v>
      </c>
      <c r="C32" s="394">
        <v>12</v>
      </c>
      <c r="D32" s="395" t="s">
        <v>415</v>
      </c>
      <c r="E32" s="396">
        <v>1</v>
      </c>
      <c r="F32" s="13">
        <v>8</v>
      </c>
      <c r="G32" s="395">
        <v>4</v>
      </c>
      <c r="H32" s="395">
        <v>5</v>
      </c>
      <c r="I32" s="395">
        <v>6</v>
      </c>
      <c r="J32" s="395">
        <v>3</v>
      </c>
      <c r="K32" s="395">
        <v>5</v>
      </c>
      <c r="L32" s="395">
        <v>3</v>
      </c>
      <c r="M32" s="395">
        <v>5</v>
      </c>
      <c r="N32" s="14">
        <v>8</v>
      </c>
      <c r="O32" s="394">
        <v>47</v>
      </c>
      <c r="P32" s="162">
        <v>47</v>
      </c>
      <c r="Q32" s="70"/>
      <c r="R32" s="70"/>
      <c r="S32" s="70"/>
      <c r="T32" s="70"/>
      <c r="U32" s="70"/>
      <c r="V32" s="71"/>
    </row>
    <row r="33" spans="1:22" hidden="1" x14ac:dyDescent="0.2">
      <c r="A33" s="436" t="s">
        <v>30</v>
      </c>
      <c r="B33" s="437">
        <v>41106</v>
      </c>
      <c r="C33" s="394">
        <v>12</v>
      </c>
      <c r="D33" s="395" t="s">
        <v>236</v>
      </c>
      <c r="E33" s="396">
        <v>2</v>
      </c>
      <c r="F33" s="13">
        <v>5</v>
      </c>
      <c r="G33" s="395">
        <v>4</v>
      </c>
      <c r="H33" s="395">
        <v>3</v>
      </c>
      <c r="I33" s="395">
        <v>5</v>
      </c>
      <c r="J33" s="395">
        <v>4</v>
      </c>
      <c r="K33" s="395">
        <v>4</v>
      </c>
      <c r="L33" s="395">
        <v>5</v>
      </c>
      <c r="M33" s="395">
        <v>5</v>
      </c>
      <c r="N33" s="14">
        <v>7</v>
      </c>
      <c r="O33" s="394">
        <v>42</v>
      </c>
      <c r="P33" s="162">
        <v>42</v>
      </c>
      <c r="Q33" s="70"/>
      <c r="R33" s="70"/>
      <c r="S33" s="70"/>
      <c r="T33" s="70"/>
      <c r="U33" s="70"/>
      <c r="V33" s="71"/>
    </row>
    <row r="34" spans="1:22" hidden="1" x14ac:dyDescent="0.2">
      <c r="A34" s="436" t="s">
        <v>43</v>
      </c>
      <c r="B34" s="437">
        <v>41106</v>
      </c>
      <c r="C34" s="394">
        <v>12</v>
      </c>
      <c r="D34" s="395" t="s">
        <v>410</v>
      </c>
      <c r="E34" s="396">
        <v>2</v>
      </c>
      <c r="F34" s="13">
        <v>5</v>
      </c>
      <c r="G34" s="395">
        <v>5</v>
      </c>
      <c r="H34" s="395">
        <v>3</v>
      </c>
      <c r="I34" s="395">
        <v>4</v>
      </c>
      <c r="J34" s="395">
        <v>4</v>
      </c>
      <c r="K34" s="395">
        <v>5</v>
      </c>
      <c r="L34" s="395">
        <v>3</v>
      </c>
      <c r="M34" s="395">
        <v>4</v>
      </c>
      <c r="N34" s="14">
        <v>4</v>
      </c>
      <c r="O34" s="394">
        <v>37</v>
      </c>
      <c r="P34" s="162">
        <v>37</v>
      </c>
      <c r="Q34" s="70"/>
      <c r="R34" s="70"/>
      <c r="S34" s="70"/>
      <c r="T34" s="70"/>
      <c r="U34" s="70"/>
      <c r="V34" s="71"/>
    </row>
    <row r="35" spans="1:22" hidden="1" x14ac:dyDescent="0.2">
      <c r="A35" s="438" t="s">
        <v>38</v>
      </c>
      <c r="B35" s="437">
        <v>41106</v>
      </c>
      <c r="C35" s="394">
        <v>12</v>
      </c>
      <c r="D35" s="395" t="s">
        <v>435</v>
      </c>
      <c r="E35" s="396">
        <v>2</v>
      </c>
      <c r="F35" s="13">
        <v>4</v>
      </c>
      <c r="G35" s="395">
        <v>4</v>
      </c>
      <c r="H35" s="395">
        <v>5</v>
      </c>
      <c r="I35" s="395">
        <v>8</v>
      </c>
      <c r="J35" s="395">
        <v>11</v>
      </c>
      <c r="K35" s="395">
        <v>5</v>
      </c>
      <c r="L35" s="395">
        <v>3</v>
      </c>
      <c r="M35" s="395">
        <v>6</v>
      </c>
      <c r="N35" s="14">
        <v>6</v>
      </c>
      <c r="O35" s="394">
        <v>52</v>
      </c>
      <c r="P35" s="162">
        <v>49</v>
      </c>
      <c r="Q35" s="70"/>
      <c r="R35" s="70"/>
      <c r="S35" s="70"/>
      <c r="T35" s="70"/>
      <c r="U35" s="70"/>
      <c r="V35" s="71"/>
    </row>
    <row r="36" spans="1:22" hidden="1" x14ac:dyDescent="0.2">
      <c r="A36" s="438" t="s">
        <v>34</v>
      </c>
      <c r="B36" s="437">
        <v>41106</v>
      </c>
      <c r="C36" s="394">
        <v>12</v>
      </c>
      <c r="D36" s="395" t="s">
        <v>233</v>
      </c>
      <c r="E36" s="396">
        <v>2</v>
      </c>
      <c r="F36" s="13">
        <v>5</v>
      </c>
      <c r="G36" s="395">
        <v>5</v>
      </c>
      <c r="H36" s="395">
        <v>6</v>
      </c>
      <c r="I36" s="395">
        <v>8</v>
      </c>
      <c r="J36" s="395">
        <v>5</v>
      </c>
      <c r="K36" s="395">
        <v>7</v>
      </c>
      <c r="L36" s="395">
        <v>6</v>
      </c>
      <c r="M36" s="395">
        <v>6</v>
      </c>
      <c r="N36" s="14">
        <v>6</v>
      </c>
      <c r="O36" s="394">
        <v>54</v>
      </c>
      <c r="P36" s="162">
        <v>54</v>
      </c>
      <c r="Q36" s="70"/>
      <c r="R36" s="70"/>
      <c r="S36" s="70"/>
      <c r="T36" s="70"/>
      <c r="U36" s="70"/>
      <c r="V36" s="71"/>
    </row>
    <row r="37" spans="1:22" hidden="1" x14ac:dyDescent="0.2">
      <c r="A37" s="434" t="s">
        <v>41</v>
      </c>
      <c r="B37" s="437">
        <v>41106</v>
      </c>
      <c r="C37" s="440">
        <v>12</v>
      </c>
      <c r="D37" s="12" t="s">
        <v>414</v>
      </c>
      <c r="E37" s="384">
        <v>3</v>
      </c>
      <c r="F37" s="233">
        <v>5</v>
      </c>
      <c r="G37" s="12">
        <v>6</v>
      </c>
      <c r="H37" s="12">
        <v>6</v>
      </c>
      <c r="I37" s="12">
        <v>7</v>
      </c>
      <c r="J37" s="12">
        <v>5</v>
      </c>
      <c r="K37" s="12">
        <v>6</v>
      </c>
      <c r="L37" s="12">
        <v>5</v>
      </c>
      <c r="M37" s="12">
        <v>5</v>
      </c>
      <c r="N37" s="15">
        <v>7</v>
      </c>
      <c r="O37" s="440">
        <v>52</v>
      </c>
      <c r="P37" s="163">
        <v>52</v>
      </c>
      <c r="Q37" s="158"/>
      <c r="R37" s="158"/>
      <c r="S37" s="158"/>
      <c r="T37" s="158"/>
      <c r="U37" s="158"/>
      <c r="V37" s="159"/>
    </row>
    <row r="38" spans="1:22" hidden="1" x14ac:dyDescent="0.2">
      <c r="A38" s="436" t="s">
        <v>40</v>
      </c>
      <c r="B38" s="437">
        <v>41106</v>
      </c>
      <c r="C38" s="394">
        <v>12</v>
      </c>
      <c r="D38" s="395" t="s">
        <v>413</v>
      </c>
      <c r="E38" s="396">
        <v>3</v>
      </c>
      <c r="F38" s="13">
        <v>4</v>
      </c>
      <c r="G38" s="395">
        <v>4</v>
      </c>
      <c r="H38" s="395">
        <v>3</v>
      </c>
      <c r="I38" s="395">
        <v>7</v>
      </c>
      <c r="J38" s="395">
        <v>3</v>
      </c>
      <c r="K38" s="395">
        <v>4</v>
      </c>
      <c r="L38" s="395">
        <v>4</v>
      </c>
      <c r="M38" s="395">
        <v>4</v>
      </c>
      <c r="N38" s="14">
        <v>6</v>
      </c>
      <c r="O38" s="394">
        <v>39</v>
      </c>
      <c r="P38" s="162">
        <v>39</v>
      </c>
      <c r="Q38" s="70"/>
      <c r="R38" s="70"/>
      <c r="S38" s="70"/>
      <c r="T38" s="70"/>
      <c r="U38" s="70"/>
      <c r="V38" s="71"/>
    </row>
    <row r="39" spans="1:22" ht="15" hidden="1" thickBot="1" x14ac:dyDescent="0.25">
      <c r="A39" s="443" t="s">
        <v>39</v>
      </c>
      <c r="B39" s="437">
        <v>41106</v>
      </c>
      <c r="C39" s="397">
        <v>12</v>
      </c>
      <c r="D39" s="398" t="s">
        <v>411</v>
      </c>
      <c r="E39" s="399">
        <v>3</v>
      </c>
      <c r="F39" s="258">
        <v>5</v>
      </c>
      <c r="G39" s="398">
        <v>5</v>
      </c>
      <c r="H39" s="398">
        <v>4</v>
      </c>
      <c r="I39" s="398">
        <v>6</v>
      </c>
      <c r="J39" s="398">
        <v>4</v>
      </c>
      <c r="K39" s="398">
        <v>6</v>
      </c>
      <c r="L39" s="398">
        <v>5</v>
      </c>
      <c r="M39" s="398">
        <v>7</v>
      </c>
      <c r="N39" s="9">
        <v>4</v>
      </c>
      <c r="O39" s="397">
        <v>46</v>
      </c>
      <c r="P39" s="418">
        <v>46</v>
      </c>
      <c r="Q39" s="160"/>
      <c r="R39" s="160"/>
      <c r="S39" s="160"/>
      <c r="T39" s="160"/>
      <c r="U39" s="160"/>
      <c r="V39" s="161"/>
    </row>
    <row r="40" spans="1:22" hidden="1" x14ac:dyDescent="0.2">
      <c r="A40" s="441" t="s">
        <v>32</v>
      </c>
      <c r="B40" s="435">
        <v>41099</v>
      </c>
      <c r="C40" s="391">
        <v>11</v>
      </c>
      <c r="D40" s="392" t="s">
        <v>249</v>
      </c>
      <c r="E40" s="393">
        <v>1</v>
      </c>
      <c r="F40" s="424">
        <v>5</v>
      </c>
      <c r="G40" s="392">
        <v>4</v>
      </c>
      <c r="H40" s="392">
        <v>4</v>
      </c>
      <c r="I40" s="392">
        <v>5</v>
      </c>
      <c r="J40" s="392">
        <v>4</v>
      </c>
      <c r="K40" s="392">
        <v>4</v>
      </c>
      <c r="L40" s="392">
        <v>4</v>
      </c>
      <c r="M40" s="392">
        <v>9</v>
      </c>
      <c r="N40" s="320">
        <v>5</v>
      </c>
      <c r="O40" s="391">
        <v>44</v>
      </c>
      <c r="P40" s="425">
        <v>43</v>
      </c>
      <c r="Q40" s="426"/>
      <c r="R40" s="426"/>
      <c r="S40" s="426"/>
      <c r="T40" s="426"/>
      <c r="U40" s="426"/>
      <c r="V40" s="427"/>
    </row>
    <row r="41" spans="1:22" hidden="1" x14ac:dyDescent="0.2">
      <c r="A41" s="436" t="s">
        <v>48</v>
      </c>
      <c r="B41" s="437">
        <v>41099</v>
      </c>
      <c r="C41" s="394">
        <v>11</v>
      </c>
      <c r="D41" s="395" t="s">
        <v>417</v>
      </c>
      <c r="E41" s="396">
        <v>1</v>
      </c>
      <c r="F41" s="13">
        <v>6</v>
      </c>
      <c r="G41" s="395">
        <v>5</v>
      </c>
      <c r="H41" s="395">
        <v>5</v>
      </c>
      <c r="I41" s="395">
        <v>5</v>
      </c>
      <c r="J41" s="395">
        <v>4</v>
      </c>
      <c r="K41" s="395">
        <v>7</v>
      </c>
      <c r="L41" s="395">
        <v>4</v>
      </c>
      <c r="M41" s="395">
        <v>5</v>
      </c>
      <c r="N41" s="14">
        <v>8</v>
      </c>
      <c r="O41" s="394">
        <v>49</v>
      </c>
      <c r="P41" s="162">
        <v>49</v>
      </c>
      <c r="Q41" s="70"/>
      <c r="R41" s="70"/>
      <c r="S41" s="70"/>
      <c r="T41" s="70"/>
      <c r="U41" s="70"/>
      <c r="V41" s="71"/>
    </row>
    <row r="42" spans="1:22" hidden="1" x14ac:dyDescent="0.2">
      <c r="A42" s="436" t="s">
        <v>38</v>
      </c>
      <c r="B42" s="437">
        <v>41099</v>
      </c>
      <c r="C42" s="394">
        <v>11</v>
      </c>
      <c r="D42" s="395" t="s">
        <v>240</v>
      </c>
      <c r="E42" s="396">
        <v>1</v>
      </c>
      <c r="F42" s="13">
        <v>5</v>
      </c>
      <c r="G42" s="395">
        <v>4</v>
      </c>
      <c r="H42" s="395">
        <v>5</v>
      </c>
      <c r="I42" s="395">
        <v>6</v>
      </c>
      <c r="J42" s="395">
        <v>8</v>
      </c>
      <c r="K42" s="395">
        <v>4</v>
      </c>
      <c r="L42" s="395">
        <v>3</v>
      </c>
      <c r="M42" s="395">
        <v>6</v>
      </c>
      <c r="N42" s="14">
        <v>7</v>
      </c>
      <c r="O42" s="394">
        <v>48</v>
      </c>
      <c r="P42" s="162">
        <v>48</v>
      </c>
      <c r="Q42" s="70"/>
      <c r="R42" s="70"/>
      <c r="S42" s="70"/>
      <c r="T42" s="70"/>
      <c r="U42" s="70"/>
      <c r="V42" s="71"/>
    </row>
    <row r="43" spans="1:22" hidden="1" x14ac:dyDescent="0.2">
      <c r="A43" s="438" t="s">
        <v>41</v>
      </c>
      <c r="B43" s="437">
        <v>41099</v>
      </c>
      <c r="C43" s="394">
        <v>11</v>
      </c>
      <c r="D43" s="395" t="s">
        <v>416</v>
      </c>
      <c r="E43" s="396">
        <v>1</v>
      </c>
      <c r="F43" s="13">
        <v>6</v>
      </c>
      <c r="G43" s="395">
        <v>4</v>
      </c>
      <c r="H43" s="395">
        <v>5</v>
      </c>
      <c r="I43" s="395">
        <v>7</v>
      </c>
      <c r="J43" s="395">
        <v>4</v>
      </c>
      <c r="K43" s="395">
        <v>6</v>
      </c>
      <c r="L43" s="395">
        <v>3</v>
      </c>
      <c r="M43" s="395">
        <v>6</v>
      </c>
      <c r="N43" s="14">
        <v>5</v>
      </c>
      <c r="O43" s="394">
        <v>46</v>
      </c>
      <c r="P43" s="162">
        <v>46</v>
      </c>
      <c r="Q43" s="70"/>
      <c r="R43" s="70"/>
      <c r="S43" s="70"/>
      <c r="T43" s="70"/>
      <c r="U43" s="70"/>
      <c r="V43" s="71"/>
    </row>
    <row r="44" spans="1:22" hidden="1" x14ac:dyDescent="0.2">
      <c r="A44" s="436" t="s">
        <v>34</v>
      </c>
      <c r="B44" s="437">
        <v>41099</v>
      </c>
      <c r="C44" s="394">
        <v>11</v>
      </c>
      <c r="D44" s="395" t="s">
        <v>248</v>
      </c>
      <c r="E44" s="396">
        <v>2</v>
      </c>
      <c r="F44" s="13">
        <v>6</v>
      </c>
      <c r="G44" s="395">
        <v>7</v>
      </c>
      <c r="H44" s="395">
        <v>6</v>
      </c>
      <c r="I44" s="395">
        <v>7</v>
      </c>
      <c r="J44" s="395">
        <v>4</v>
      </c>
      <c r="K44" s="395">
        <v>6</v>
      </c>
      <c r="L44" s="395">
        <v>7</v>
      </c>
      <c r="M44" s="395">
        <v>6</v>
      </c>
      <c r="N44" s="14">
        <v>6</v>
      </c>
      <c r="O44" s="394">
        <v>55</v>
      </c>
      <c r="P44" s="162">
        <v>54</v>
      </c>
      <c r="Q44" s="70"/>
      <c r="R44" s="70"/>
      <c r="S44" s="70"/>
      <c r="T44" s="70"/>
      <c r="U44" s="70"/>
      <c r="V44" s="71"/>
    </row>
    <row r="45" spans="1:22" x14ac:dyDescent="0.2">
      <c r="A45" s="436" t="s">
        <v>29</v>
      </c>
      <c r="B45" s="437">
        <v>41099</v>
      </c>
      <c r="C45" s="394">
        <v>11</v>
      </c>
      <c r="D45" s="395" t="s">
        <v>247</v>
      </c>
      <c r="E45" s="396">
        <v>2</v>
      </c>
      <c r="F45" s="13">
        <v>5</v>
      </c>
      <c r="G45" s="395">
        <v>2</v>
      </c>
      <c r="H45" s="395">
        <v>3</v>
      </c>
      <c r="I45" s="395">
        <v>6</v>
      </c>
      <c r="J45" s="395">
        <v>5</v>
      </c>
      <c r="K45" s="395">
        <v>5</v>
      </c>
      <c r="L45" s="395">
        <v>4</v>
      </c>
      <c r="M45" s="395">
        <v>6</v>
      </c>
      <c r="N45" s="14">
        <v>6</v>
      </c>
      <c r="O45" s="394">
        <v>42</v>
      </c>
      <c r="P45" s="162">
        <v>42</v>
      </c>
      <c r="Q45" s="70"/>
      <c r="R45" s="70"/>
      <c r="S45" s="70"/>
      <c r="T45" s="70"/>
      <c r="U45" s="70"/>
      <c r="V45" s="71"/>
    </row>
    <row r="46" spans="1:22" hidden="1" x14ac:dyDescent="0.2">
      <c r="A46" s="438" t="s">
        <v>40</v>
      </c>
      <c r="B46" s="437">
        <v>41099</v>
      </c>
      <c r="C46" s="394">
        <v>11</v>
      </c>
      <c r="D46" s="395" t="s">
        <v>241</v>
      </c>
      <c r="E46" s="396">
        <v>2</v>
      </c>
      <c r="F46" s="13">
        <v>4</v>
      </c>
      <c r="G46" s="395">
        <v>4</v>
      </c>
      <c r="H46" s="395">
        <v>3</v>
      </c>
      <c r="I46" s="395">
        <v>4</v>
      </c>
      <c r="J46" s="395">
        <v>4</v>
      </c>
      <c r="K46" s="395">
        <v>4</v>
      </c>
      <c r="L46" s="395">
        <v>3</v>
      </c>
      <c r="M46" s="395">
        <v>4</v>
      </c>
      <c r="N46" s="14">
        <v>4</v>
      </c>
      <c r="O46" s="394">
        <v>34</v>
      </c>
      <c r="P46" s="162">
        <v>34</v>
      </c>
      <c r="Q46" s="70"/>
      <c r="R46" s="70"/>
      <c r="S46" s="70"/>
      <c r="T46" s="70"/>
      <c r="U46" s="70"/>
      <c r="V46" s="71"/>
    </row>
    <row r="47" spans="1:22" hidden="1" x14ac:dyDescent="0.2">
      <c r="A47" s="438" t="s">
        <v>37</v>
      </c>
      <c r="B47" s="437">
        <v>41099</v>
      </c>
      <c r="C47" s="394">
        <v>11</v>
      </c>
      <c r="D47" s="395" t="s">
        <v>250</v>
      </c>
      <c r="E47" s="396">
        <v>2</v>
      </c>
      <c r="F47" s="13">
        <v>4</v>
      </c>
      <c r="G47" s="395">
        <v>4</v>
      </c>
      <c r="H47" s="395">
        <v>5</v>
      </c>
      <c r="I47" s="395">
        <v>7</v>
      </c>
      <c r="J47" s="395">
        <v>4</v>
      </c>
      <c r="K47" s="395">
        <v>4</v>
      </c>
      <c r="L47" s="395">
        <v>4</v>
      </c>
      <c r="M47" s="395">
        <v>4</v>
      </c>
      <c r="N47" s="14">
        <v>4</v>
      </c>
      <c r="O47" s="394">
        <v>40</v>
      </c>
      <c r="P47" s="162">
        <v>40</v>
      </c>
      <c r="Q47" s="70"/>
      <c r="R47" s="70"/>
      <c r="S47" s="70"/>
      <c r="T47" s="70"/>
      <c r="U47" s="70"/>
      <c r="V47" s="71"/>
    </row>
    <row r="48" spans="1:22" hidden="1" x14ac:dyDescent="0.2">
      <c r="A48" s="441" t="s">
        <v>32</v>
      </c>
      <c r="B48" s="435">
        <v>41092</v>
      </c>
      <c r="C48" s="391">
        <v>10</v>
      </c>
      <c r="D48" s="392" t="s">
        <v>253</v>
      </c>
      <c r="E48" s="393">
        <v>1</v>
      </c>
      <c r="F48" s="424">
        <v>5</v>
      </c>
      <c r="G48" s="392">
        <v>6</v>
      </c>
      <c r="H48" s="392">
        <v>3</v>
      </c>
      <c r="I48" s="392">
        <v>4</v>
      </c>
      <c r="J48" s="392">
        <v>4</v>
      </c>
      <c r="K48" s="392">
        <v>5</v>
      </c>
      <c r="L48" s="392">
        <v>5</v>
      </c>
      <c r="M48" s="392">
        <v>6</v>
      </c>
      <c r="N48" s="320">
        <v>6</v>
      </c>
      <c r="O48" s="391">
        <v>44</v>
      </c>
      <c r="P48" s="425">
        <v>44</v>
      </c>
      <c r="Q48" s="426"/>
      <c r="R48" s="426"/>
      <c r="S48" s="426"/>
      <c r="T48" s="426"/>
      <c r="U48" s="426"/>
      <c r="V48" s="427"/>
    </row>
    <row r="49" spans="1:22" hidden="1" x14ac:dyDescent="0.2">
      <c r="A49" s="436" t="s">
        <v>30</v>
      </c>
      <c r="B49" s="437">
        <v>41092</v>
      </c>
      <c r="C49" s="394">
        <v>10</v>
      </c>
      <c r="D49" s="395" t="s">
        <v>257</v>
      </c>
      <c r="E49" s="396">
        <v>1</v>
      </c>
      <c r="F49" s="13">
        <v>5</v>
      </c>
      <c r="G49" s="395">
        <v>5</v>
      </c>
      <c r="H49" s="395">
        <v>4</v>
      </c>
      <c r="I49" s="395">
        <v>5</v>
      </c>
      <c r="J49" s="395">
        <v>5</v>
      </c>
      <c r="K49" s="395">
        <v>4</v>
      </c>
      <c r="L49" s="395">
        <v>5</v>
      </c>
      <c r="M49" s="395">
        <v>5</v>
      </c>
      <c r="N49" s="14">
        <v>6</v>
      </c>
      <c r="O49" s="394">
        <v>44</v>
      </c>
      <c r="P49" s="162">
        <v>44</v>
      </c>
      <c r="Q49" s="70"/>
      <c r="R49" s="70"/>
      <c r="S49" s="70"/>
      <c r="T49" s="70"/>
      <c r="U49" s="70"/>
      <c r="V49" s="71"/>
    </row>
    <row r="50" spans="1:22" hidden="1" x14ac:dyDescent="0.2">
      <c r="A50" s="436" t="s">
        <v>35</v>
      </c>
      <c r="B50" s="437">
        <v>41092</v>
      </c>
      <c r="C50" s="394">
        <v>10</v>
      </c>
      <c r="D50" s="395" t="s">
        <v>436</v>
      </c>
      <c r="E50" s="396">
        <v>1</v>
      </c>
      <c r="F50" s="13">
        <v>5</v>
      </c>
      <c r="G50" s="395">
        <v>4</v>
      </c>
      <c r="H50" s="395">
        <v>6</v>
      </c>
      <c r="I50" s="395">
        <v>5</v>
      </c>
      <c r="J50" s="395">
        <v>5</v>
      </c>
      <c r="K50" s="395">
        <v>4</v>
      </c>
      <c r="L50" s="395">
        <v>4</v>
      </c>
      <c r="M50" s="395">
        <v>6</v>
      </c>
      <c r="N50" s="14">
        <v>6</v>
      </c>
      <c r="O50" s="394">
        <v>45</v>
      </c>
      <c r="P50" s="162">
        <v>45</v>
      </c>
      <c r="Q50" s="70"/>
      <c r="R50" s="70"/>
      <c r="S50" s="70"/>
      <c r="T50" s="70"/>
      <c r="U50" s="70"/>
      <c r="V50" s="71"/>
    </row>
    <row r="51" spans="1:22" hidden="1" x14ac:dyDescent="0.2">
      <c r="A51" s="438" t="s">
        <v>38</v>
      </c>
      <c r="B51" s="437">
        <v>41092</v>
      </c>
      <c r="C51" s="394">
        <v>10</v>
      </c>
      <c r="D51" s="395" t="s">
        <v>419</v>
      </c>
      <c r="E51" s="396">
        <v>1</v>
      </c>
      <c r="F51" s="13">
        <v>6</v>
      </c>
      <c r="G51" s="395">
        <v>6</v>
      </c>
      <c r="H51" s="395">
        <v>4</v>
      </c>
      <c r="I51" s="395">
        <v>5</v>
      </c>
      <c r="J51" s="395">
        <v>5</v>
      </c>
      <c r="K51" s="395">
        <v>6</v>
      </c>
      <c r="L51" s="395">
        <v>4</v>
      </c>
      <c r="M51" s="395">
        <v>6</v>
      </c>
      <c r="N51" s="14">
        <v>6</v>
      </c>
      <c r="O51" s="394">
        <v>48</v>
      </c>
      <c r="P51" s="162">
        <v>48</v>
      </c>
      <c r="Q51" s="70"/>
      <c r="R51" s="70"/>
      <c r="S51" s="70"/>
      <c r="T51" s="70"/>
      <c r="U51" s="70"/>
      <c r="V51" s="71"/>
    </row>
    <row r="52" spans="1:22" hidden="1" x14ac:dyDescent="0.2">
      <c r="A52" s="436" t="s">
        <v>41</v>
      </c>
      <c r="B52" s="437">
        <v>41092</v>
      </c>
      <c r="C52" s="394">
        <v>10</v>
      </c>
      <c r="D52" s="395" t="s">
        <v>266</v>
      </c>
      <c r="E52" s="396">
        <v>2</v>
      </c>
      <c r="F52" s="13">
        <v>5</v>
      </c>
      <c r="G52" s="395">
        <v>5</v>
      </c>
      <c r="H52" s="395">
        <v>3</v>
      </c>
      <c r="I52" s="395">
        <v>5</v>
      </c>
      <c r="J52" s="395">
        <v>5</v>
      </c>
      <c r="K52" s="395">
        <v>5</v>
      </c>
      <c r="L52" s="395">
        <v>5</v>
      </c>
      <c r="M52" s="395">
        <v>6</v>
      </c>
      <c r="N52" s="14">
        <v>5</v>
      </c>
      <c r="O52" s="394">
        <v>44</v>
      </c>
      <c r="P52" s="162">
        <v>44</v>
      </c>
      <c r="Q52" s="70"/>
      <c r="R52" s="70"/>
      <c r="S52" s="70"/>
      <c r="T52" s="70"/>
      <c r="U52" s="70"/>
      <c r="V52" s="71"/>
    </row>
    <row r="53" spans="1:22" x14ac:dyDescent="0.2">
      <c r="A53" s="436" t="s">
        <v>29</v>
      </c>
      <c r="B53" s="437">
        <v>41092</v>
      </c>
      <c r="C53" s="394">
        <v>10</v>
      </c>
      <c r="D53" s="395" t="s">
        <v>261</v>
      </c>
      <c r="E53" s="396">
        <v>2</v>
      </c>
      <c r="F53" s="13">
        <v>5</v>
      </c>
      <c r="G53" s="395">
        <v>6</v>
      </c>
      <c r="H53" s="395">
        <v>5</v>
      </c>
      <c r="I53" s="395">
        <v>10</v>
      </c>
      <c r="J53" s="395">
        <v>5</v>
      </c>
      <c r="K53" s="395">
        <v>5</v>
      </c>
      <c r="L53" s="395">
        <v>3</v>
      </c>
      <c r="M53" s="395">
        <v>4</v>
      </c>
      <c r="N53" s="14">
        <v>5</v>
      </c>
      <c r="O53" s="394">
        <v>48</v>
      </c>
      <c r="P53" s="162">
        <v>46</v>
      </c>
      <c r="Q53" s="70"/>
      <c r="R53" s="70"/>
      <c r="S53" s="70"/>
      <c r="T53" s="70"/>
      <c r="U53" s="70"/>
      <c r="V53" s="71"/>
    </row>
    <row r="54" spans="1:22" hidden="1" x14ac:dyDescent="0.2">
      <c r="A54" s="438" t="s">
        <v>48</v>
      </c>
      <c r="B54" s="437">
        <v>41092</v>
      </c>
      <c r="C54" s="394">
        <v>10</v>
      </c>
      <c r="D54" s="395" t="s">
        <v>255</v>
      </c>
      <c r="E54" s="396">
        <v>2</v>
      </c>
      <c r="F54" s="13">
        <v>4</v>
      </c>
      <c r="G54" s="395">
        <v>4</v>
      </c>
      <c r="H54" s="395">
        <v>5</v>
      </c>
      <c r="I54" s="395">
        <v>7</v>
      </c>
      <c r="J54" s="395">
        <v>5</v>
      </c>
      <c r="K54" s="395">
        <v>6</v>
      </c>
      <c r="L54" s="395">
        <v>4</v>
      </c>
      <c r="M54" s="395">
        <v>5</v>
      </c>
      <c r="N54" s="14">
        <v>9</v>
      </c>
      <c r="O54" s="394">
        <v>49</v>
      </c>
      <c r="P54" s="162">
        <v>49</v>
      </c>
      <c r="Q54" s="70"/>
      <c r="R54" s="70"/>
      <c r="S54" s="70"/>
      <c r="T54" s="70"/>
      <c r="U54" s="70"/>
      <c r="V54" s="71"/>
    </row>
    <row r="55" spans="1:22" hidden="1" x14ac:dyDescent="0.2">
      <c r="A55" s="438" t="s">
        <v>34</v>
      </c>
      <c r="B55" s="437">
        <v>41092</v>
      </c>
      <c r="C55" s="394">
        <v>10</v>
      </c>
      <c r="D55" s="395" t="s">
        <v>262</v>
      </c>
      <c r="E55" s="396">
        <v>3</v>
      </c>
      <c r="F55" s="13">
        <v>9</v>
      </c>
      <c r="G55" s="395">
        <v>5</v>
      </c>
      <c r="H55" s="395">
        <v>7</v>
      </c>
      <c r="I55" s="395">
        <v>7</v>
      </c>
      <c r="J55" s="395">
        <v>6</v>
      </c>
      <c r="K55" s="395">
        <v>7</v>
      </c>
      <c r="L55" s="395">
        <v>5</v>
      </c>
      <c r="M55" s="395">
        <v>7</v>
      </c>
      <c r="N55" s="14">
        <v>10</v>
      </c>
      <c r="O55" s="394">
        <v>63</v>
      </c>
      <c r="P55" s="162">
        <v>61</v>
      </c>
      <c r="Q55" s="70"/>
      <c r="R55" s="70"/>
      <c r="S55" s="70"/>
      <c r="T55" s="70"/>
      <c r="U55" s="70"/>
      <c r="V55" s="71"/>
    </row>
    <row r="56" spans="1:22" hidden="1" x14ac:dyDescent="0.2">
      <c r="A56" s="436" t="s">
        <v>39</v>
      </c>
      <c r="B56" s="437">
        <v>41092</v>
      </c>
      <c r="C56" s="394">
        <v>10</v>
      </c>
      <c r="D56" s="395" t="s">
        <v>263</v>
      </c>
      <c r="E56" s="396">
        <v>3</v>
      </c>
      <c r="F56" s="13">
        <v>6</v>
      </c>
      <c r="G56" s="395">
        <v>5</v>
      </c>
      <c r="H56" s="395">
        <v>5</v>
      </c>
      <c r="I56" s="395">
        <v>6</v>
      </c>
      <c r="J56" s="395">
        <v>5</v>
      </c>
      <c r="K56" s="395">
        <v>6</v>
      </c>
      <c r="L56" s="395">
        <v>5</v>
      </c>
      <c r="M56" s="395">
        <v>5</v>
      </c>
      <c r="N56" s="14">
        <v>5</v>
      </c>
      <c r="O56" s="394">
        <v>48</v>
      </c>
      <c r="P56" s="162">
        <v>48</v>
      </c>
      <c r="Q56" s="70"/>
      <c r="R56" s="70"/>
      <c r="S56" s="70"/>
      <c r="T56" s="70"/>
      <c r="U56" s="70"/>
      <c r="V56" s="71"/>
    </row>
    <row r="57" spans="1:22" hidden="1" x14ac:dyDescent="0.2">
      <c r="A57" s="434" t="s">
        <v>40</v>
      </c>
      <c r="B57" s="437">
        <v>41092</v>
      </c>
      <c r="C57" s="440">
        <v>10</v>
      </c>
      <c r="D57" s="12" t="s">
        <v>264</v>
      </c>
      <c r="E57" s="384">
        <v>3</v>
      </c>
      <c r="F57" s="233">
        <v>5</v>
      </c>
      <c r="G57" s="12">
        <v>5</v>
      </c>
      <c r="H57" s="12">
        <v>3</v>
      </c>
      <c r="I57" s="12">
        <v>6</v>
      </c>
      <c r="J57" s="12">
        <v>4</v>
      </c>
      <c r="K57" s="12">
        <v>4</v>
      </c>
      <c r="L57" s="12">
        <v>5</v>
      </c>
      <c r="M57" s="12">
        <v>4</v>
      </c>
      <c r="N57" s="15">
        <v>7</v>
      </c>
      <c r="O57" s="440">
        <v>43</v>
      </c>
      <c r="P57" s="163">
        <v>43</v>
      </c>
      <c r="Q57" s="158"/>
      <c r="R57" s="158"/>
      <c r="S57" s="158"/>
      <c r="T57" s="158"/>
      <c r="U57" s="158"/>
      <c r="V57" s="159"/>
    </row>
    <row r="58" spans="1:22" hidden="1" x14ac:dyDescent="0.2">
      <c r="A58" s="441" t="s">
        <v>32</v>
      </c>
      <c r="B58" s="435">
        <v>41085</v>
      </c>
      <c r="C58" s="391">
        <v>9</v>
      </c>
      <c r="D58" s="392" t="s">
        <v>267</v>
      </c>
      <c r="E58" s="393">
        <v>1</v>
      </c>
      <c r="F58" s="424">
        <v>5</v>
      </c>
      <c r="G58" s="392">
        <v>4</v>
      </c>
      <c r="H58" s="392">
        <v>4</v>
      </c>
      <c r="I58" s="392">
        <v>5</v>
      </c>
      <c r="J58" s="392">
        <v>5</v>
      </c>
      <c r="K58" s="392">
        <v>4</v>
      </c>
      <c r="L58" s="392">
        <v>5</v>
      </c>
      <c r="M58" s="392">
        <v>6</v>
      </c>
      <c r="N58" s="320">
        <v>6</v>
      </c>
      <c r="O58" s="391">
        <v>44</v>
      </c>
      <c r="P58" s="425">
        <v>44</v>
      </c>
      <c r="Q58" s="426"/>
      <c r="R58" s="426"/>
      <c r="S58" s="426"/>
      <c r="T58" s="426"/>
      <c r="U58" s="426"/>
      <c r="V58" s="427"/>
    </row>
    <row r="59" spans="1:22" hidden="1" x14ac:dyDescent="0.2">
      <c r="A59" s="436" t="s">
        <v>30</v>
      </c>
      <c r="B59" s="437">
        <v>41085</v>
      </c>
      <c r="C59" s="394">
        <v>9</v>
      </c>
      <c r="D59" s="395" t="s">
        <v>268</v>
      </c>
      <c r="E59" s="396">
        <v>1</v>
      </c>
      <c r="F59" s="13">
        <v>5</v>
      </c>
      <c r="G59" s="395">
        <v>3</v>
      </c>
      <c r="H59" s="395">
        <v>5</v>
      </c>
      <c r="I59" s="395">
        <v>4</v>
      </c>
      <c r="J59" s="395">
        <v>5</v>
      </c>
      <c r="K59" s="395">
        <v>6</v>
      </c>
      <c r="L59" s="395">
        <v>5</v>
      </c>
      <c r="M59" s="395">
        <v>4</v>
      </c>
      <c r="N59" s="14">
        <v>5</v>
      </c>
      <c r="O59" s="394">
        <v>42</v>
      </c>
      <c r="P59" s="162">
        <v>42</v>
      </c>
      <c r="Q59" s="70"/>
      <c r="R59" s="70"/>
      <c r="S59" s="70"/>
      <c r="T59" s="70"/>
      <c r="U59" s="70"/>
      <c r="V59" s="71"/>
    </row>
    <row r="60" spans="1:22" hidden="1" x14ac:dyDescent="0.2">
      <c r="A60" s="436" t="s">
        <v>43</v>
      </c>
      <c r="B60" s="437">
        <v>41085</v>
      </c>
      <c r="C60" s="394">
        <v>9</v>
      </c>
      <c r="D60" s="395" t="s">
        <v>275</v>
      </c>
      <c r="E60" s="396">
        <v>1</v>
      </c>
      <c r="F60" s="13">
        <v>7</v>
      </c>
      <c r="G60" s="395">
        <v>6</v>
      </c>
      <c r="H60" s="395">
        <v>4</v>
      </c>
      <c r="I60" s="395">
        <v>7</v>
      </c>
      <c r="J60" s="395">
        <v>6</v>
      </c>
      <c r="K60" s="395">
        <v>6</v>
      </c>
      <c r="L60" s="395">
        <v>4</v>
      </c>
      <c r="M60" s="395">
        <v>6</v>
      </c>
      <c r="N60" s="14">
        <v>5</v>
      </c>
      <c r="O60" s="394">
        <v>51</v>
      </c>
      <c r="P60" s="162">
        <v>51</v>
      </c>
      <c r="Q60" s="70"/>
      <c r="R60" s="70"/>
      <c r="S60" s="70"/>
      <c r="T60" s="70"/>
      <c r="U60" s="70"/>
      <c r="V60" s="71"/>
    </row>
    <row r="61" spans="1:22" hidden="1" x14ac:dyDescent="0.2">
      <c r="A61" s="438" t="s">
        <v>37</v>
      </c>
      <c r="B61" s="437">
        <v>41085</v>
      </c>
      <c r="C61" s="394">
        <v>9</v>
      </c>
      <c r="D61" s="395" t="s">
        <v>282</v>
      </c>
      <c r="E61" s="396">
        <v>1</v>
      </c>
      <c r="F61" s="13">
        <v>6</v>
      </c>
      <c r="G61" s="395">
        <v>4</v>
      </c>
      <c r="H61" s="395">
        <v>4</v>
      </c>
      <c r="I61" s="395">
        <v>7</v>
      </c>
      <c r="J61" s="395">
        <v>5</v>
      </c>
      <c r="K61" s="395">
        <v>6</v>
      </c>
      <c r="L61" s="395">
        <v>2</v>
      </c>
      <c r="M61" s="395">
        <v>6</v>
      </c>
      <c r="N61" s="14">
        <v>6</v>
      </c>
      <c r="O61" s="394">
        <v>46</v>
      </c>
      <c r="P61" s="162">
        <v>46</v>
      </c>
      <c r="Q61" s="70"/>
      <c r="R61" s="70"/>
      <c r="S61" s="70"/>
      <c r="T61" s="70"/>
      <c r="U61" s="70"/>
      <c r="V61" s="71"/>
    </row>
    <row r="62" spans="1:22" hidden="1" x14ac:dyDescent="0.2">
      <c r="A62" s="436" t="s">
        <v>41</v>
      </c>
      <c r="B62" s="437">
        <v>41085</v>
      </c>
      <c r="C62" s="394">
        <v>9</v>
      </c>
      <c r="D62" s="395" t="s">
        <v>281</v>
      </c>
      <c r="E62" s="396">
        <v>2</v>
      </c>
      <c r="F62" s="13">
        <v>4</v>
      </c>
      <c r="G62" s="395">
        <v>5</v>
      </c>
      <c r="H62" s="395">
        <v>6</v>
      </c>
      <c r="I62" s="395">
        <v>4</v>
      </c>
      <c r="J62" s="395">
        <v>8</v>
      </c>
      <c r="K62" s="395">
        <v>7</v>
      </c>
      <c r="L62" s="395">
        <v>4</v>
      </c>
      <c r="M62" s="395">
        <v>8</v>
      </c>
      <c r="N62" s="14">
        <v>7</v>
      </c>
      <c r="O62" s="394">
        <v>53</v>
      </c>
      <c r="P62" s="162">
        <v>53</v>
      </c>
      <c r="Q62" s="70"/>
      <c r="R62" s="70"/>
      <c r="S62" s="70"/>
      <c r="T62" s="70"/>
      <c r="U62" s="70"/>
      <c r="V62" s="71"/>
    </row>
    <row r="63" spans="1:22" hidden="1" x14ac:dyDescent="0.2">
      <c r="A63" s="436" t="s">
        <v>40</v>
      </c>
      <c r="B63" s="437">
        <v>41085</v>
      </c>
      <c r="C63" s="394">
        <v>9</v>
      </c>
      <c r="D63" s="395" t="s">
        <v>420</v>
      </c>
      <c r="E63" s="396">
        <v>2</v>
      </c>
      <c r="F63" s="13">
        <v>4</v>
      </c>
      <c r="G63" s="395">
        <v>4</v>
      </c>
      <c r="H63" s="395">
        <v>3</v>
      </c>
      <c r="I63" s="395">
        <v>4</v>
      </c>
      <c r="J63" s="395">
        <v>5</v>
      </c>
      <c r="K63" s="395">
        <v>4</v>
      </c>
      <c r="L63" s="395">
        <v>4</v>
      </c>
      <c r="M63" s="395">
        <v>5</v>
      </c>
      <c r="N63" s="14">
        <v>5</v>
      </c>
      <c r="O63" s="394">
        <v>38</v>
      </c>
      <c r="P63" s="162">
        <v>38</v>
      </c>
      <c r="Q63" s="70"/>
      <c r="R63" s="70"/>
      <c r="S63" s="70"/>
      <c r="T63" s="70"/>
      <c r="U63" s="70"/>
      <c r="V63" s="71"/>
    </row>
    <row r="64" spans="1:22" x14ac:dyDescent="0.2">
      <c r="A64" s="438" t="s">
        <v>29</v>
      </c>
      <c r="B64" s="437">
        <v>41085</v>
      </c>
      <c r="C64" s="394">
        <v>9</v>
      </c>
      <c r="D64" s="395" t="s">
        <v>273</v>
      </c>
      <c r="E64" s="396">
        <v>2</v>
      </c>
      <c r="F64" s="13">
        <v>5</v>
      </c>
      <c r="G64" s="395">
        <v>4</v>
      </c>
      <c r="H64" s="395">
        <v>6</v>
      </c>
      <c r="I64" s="395">
        <v>4</v>
      </c>
      <c r="J64" s="395">
        <v>5</v>
      </c>
      <c r="K64" s="395">
        <v>7</v>
      </c>
      <c r="L64" s="395">
        <v>5</v>
      </c>
      <c r="M64" s="395">
        <v>5</v>
      </c>
      <c r="N64" s="14">
        <v>7</v>
      </c>
      <c r="O64" s="394">
        <v>48</v>
      </c>
      <c r="P64" s="162">
        <v>48</v>
      </c>
      <c r="Q64" s="70"/>
      <c r="R64" s="70"/>
      <c r="S64" s="70"/>
      <c r="T64" s="70"/>
      <c r="U64" s="70"/>
      <c r="V64" s="71"/>
    </row>
    <row r="65" spans="1:22" hidden="1" x14ac:dyDescent="0.2">
      <c r="A65" s="438" t="s">
        <v>39</v>
      </c>
      <c r="B65" s="437">
        <v>41085</v>
      </c>
      <c r="C65" s="394">
        <v>9</v>
      </c>
      <c r="D65" s="395" t="s">
        <v>283</v>
      </c>
      <c r="E65" s="396">
        <v>2</v>
      </c>
      <c r="F65" s="13">
        <v>5</v>
      </c>
      <c r="G65" s="395">
        <v>5</v>
      </c>
      <c r="H65" s="395">
        <v>5</v>
      </c>
      <c r="I65" s="395">
        <v>9</v>
      </c>
      <c r="J65" s="395">
        <v>4</v>
      </c>
      <c r="K65" s="395">
        <v>4</v>
      </c>
      <c r="L65" s="395">
        <v>4</v>
      </c>
      <c r="M65" s="395">
        <v>6</v>
      </c>
      <c r="N65" s="14">
        <v>5</v>
      </c>
      <c r="O65" s="394">
        <v>47</v>
      </c>
      <c r="P65" s="162">
        <v>46</v>
      </c>
      <c r="Q65" s="70"/>
      <c r="R65" s="70"/>
      <c r="S65" s="70"/>
      <c r="T65" s="70"/>
      <c r="U65" s="70"/>
      <c r="V65" s="71"/>
    </row>
    <row r="66" spans="1:22" hidden="1" x14ac:dyDescent="0.2">
      <c r="A66" s="436" t="s">
        <v>48</v>
      </c>
      <c r="B66" s="437">
        <v>41085</v>
      </c>
      <c r="C66" s="394">
        <v>9</v>
      </c>
      <c r="D66" s="395" t="s">
        <v>279</v>
      </c>
      <c r="E66" s="396">
        <v>2</v>
      </c>
      <c r="F66" s="13">
        <v>6</v>
      </c>
      <c r="G66" s="395">
        <v>4</v>
      </c>
      <c r="H66" s="395">
        <v>4</v>
      </c>
      <c r="I66" s="395">
        <v>4</v>
      </c>
      <c r="J66" s="395">
        <v>4</v>
      </c>
      <c r="K66" s="395">
        <v>5</v>
      </c>
      <c r="L66" s="395">
        <v>4</v>
      </c>
      <c r="M66" s="395">
        <v>5</v>
      </c>
      <c r="N66" s="14">
        <v>5</v>
      </c>
      <c r="O66" s="394">
        <v>41</v>
      </c>
      <c r="P66" s="162">
        <v>41</v>
      </c>
      <c r="Q66" s="70"/>
      <c r="R66" s="70"/>
      <c r="S66" s="70"/>
      <c r="T66" s="70"/>
      <c r="U66" s="70"/>
      <c r="V66" s="71"/>
    </row>
    <row r="67" spans="1:22" hidden="1" x14ac:dyDescent="0.2">
      <c r="A67" s="441" t="s">
        <v>28</v>
      </c>
      <c r="B67" s="435">
        <v>41078</v>
      </c>
      <c r="C67" s="391">
        <v>8</v>
      </c>
      <c r="D67" s="392" t="s">
        <v>285</v>
      </c>
      <c r="E67" s="393">
        <v>1</v>
      </c>
      <c r="F67" s="424">
        <v>9</v>
      </c>
      <c r="G67" s="392">
        <v>5</v>
      </c>
      <c r="H67" s="392">
        <v>5</v>
      </c>
      <c r="I67" s="392">
        <v>6</v>
      </c>
      <c r="J67" s="392">
        <v>5</v>
      </c>
      <c r="K67" s="392">
        <v>5</v>
      </c>
      <c r="L67" s="392">
        <v>4</v>
      </c>
      <c r="M67" s="392">
        <v>6</v>
      </c>
      <c r="N67" s="320">
        <v>5</v>
      </c>
      <c r="O67" s="391">
        <v>50</v>
      </c>
      <c r="P67" s="425">
        <v>49</v>
      </c>
      <c r="Q67" s="426"/>
      <c r="R67" s="426"/>
      <c r="S67" s="426"/>
      <c r="T67" s="426"/>
      <c r="U67" s="426"/>
      <c r="V67" s="427"/>
    </row>
    <row r="68" spans="1:22" hidden="1" x14ac:dyDescent="0.2">
      <c r="A68" s="436" t="s">
        <v>32</v>
      </c>
      <c r="B68" s="437">
        <v>41078</v>
      </c>
      <c r="C68" s="394">
        <v>8</v>
      </c>
      <c r="D68" s="395" t="s">
        <v>289</v>
      </c>
      <c r="E68" s="396">
        <v>1</v>
      </c>
      <c r="F68" s="13">
        <v>5</v>
      </c>
      <c r="G68" s="395">
        <v>5</v>
      </c>
      <c r="H68" s="395">
        <v>5</v>
      </c>
      <c r="I68" s="395">
        <v>7</v>
      </c>
      <c r="J68" s="395">
        <v>5</v>
      </c>
      <c r="K68" s="395">
        <v>5</v>
      </c>
      <c r="L68" s="395">
        <v>4</v>
      </c>
      <c r="M68" s="395">
        <v>5</v>
      </c>
      <c r="N68" s="14">
        <v>6</v>
      </c>
      <c r="O68" s="394">
        <v>47</v>
      </c>
      <c r="P68" s="162">
        <v>47</v>
      </c>
      <c r="Q68" s="70"/>
      <c r="R68" s="70"/>
      <c r="S68" s="70"/>
      <c r="T68" s="70"/>
      <c r="U68" s="70"/>
      <c r="V68" s="71"/>
    </row>
    <row r="69" spans="1:22" hidden="1" x14ac:dyDescent="0.2">
      <c r="A69" s="436" t="s">
        <v>47</v>
      </c>
      <c r="B69" s="437">
        <v>41078</v>
      </c>
      <c r="C69" s="394">
        <v>8</v>
      </c>
      <c r="D69" s="395" t="s">
        <v>294</v>
      </c>
      <c r="E69" s="396">
        <v>1</v>
      </c>
      <c r="F69" s="13">
        <v>5</v>
      </c>
      <c r="G69" s="395">
        <v>7</v>
      </c>
      <c r="H69" s="395">
        <v>6</v>
      </c>
      <c r="I69" s="395">
        <v>6</v>
      </c>
      <c r="J69" s="395">
        <v>5</v>
      </c>
      <c r="K69" s="395">
        <v>7</v>
      </c>
      <c r="L69" s="395">
        <v>5</v>
      </c>
      <c r="M69" s="395">
        <v>5</v>
      </c>
      <c r="N69" s="14">
        <v>5</v>
      </c>
      <c r="O69" s="394">
        <v>51</v>
      </c>
      <c r="P69" s="162">
        <v>51</v>
      </c>
      <c r="Q69" s="70"/>
      <c r="R69" s="70"/>
      <c r="S69" s="70"/>
      <c r="T69" s="70"/>
      <c r="U69" s="70"/>
      <c r="V69" s="71"/>
    </row>
    <row r="70" spans="1:22" hidden="1" x14ac:dyDescent="0.2">
      <c r="A70" s="438" t="s">
        <v>39</v>
      </c>
      <c r="B70" s="437">
        <v>41078</v>
      </c>
      <c r="C70" s="394">
        <v>8</v>
      </c>
      <c r="D70" s="395" t="s">
        <v>291</v>
      </c>
      <c r="E70" s="396">
        <v>2</v>
      </c>
      <c r="F70" s="13">
        <v>4</v>
      </c>
      <c r="G70" s="395">
        <v>5</v>
      </c>
      <c r="H70" s="395">
        <v>4</v>
      </c>
      <c r="I70" s="395">
        <v>3</v>
      </c>
      <c r="J70" s="395">
        <v>6</v>
      </c>
      <c r="K70" s="395">
        <v>3</v>
      </c>
      <c r="L70" s="395">
        <v>7</v>
      </c>
      <c r="M70" s="395">
        <v>4</v>
      </c>
      <c r="N70" s="14">
        <v>6</v>
      </c>
      <c r="O70" s="394">
        <v>42</v>
      </c>
      <c r="P70" s="162">
        <v>41</v>
      </c>
      <c r="Q70" s="70"/>
      <c r="R70" s="70"/>
      <c r="S70" s="70"/>
      <c r="T70" s="70"/>
      <c r="U70" s="70"/>
      <c r="V70" s="71"/>
    </row>
    <row r="71" spans="1:22" x14ac:dyDescent="0.2">
      <c r="A71" s="436" t="s">
        <v>29</v>
      </c>
      <c r="B71" s="437">
        <v>41078</v>
      </c>
      <c r="C71" s="394">
        <v>8</v>
      </c>
      <c r="D71" s="395" t="s">
        <v>300</v>
      </c>
      <c r="E71" s="396">
        <v>2</v>
      </c>
      <c r="F71" s="13">
        <v>5</v>
      </c>
      <c r="G71" s="395">
        <v>5</v>
      </c>
      <c r="H71" s="395">
        <v>3</v>
      </c>
      <c r="I71" s="395">
        <v>6</v>
      </c>
      <c r="J71" s="395">
        <v>4</v>
      </c>
      <c r="K71" s="395">
        <v>5</v>
      </c>
      <c r="L71" s="395">
        <v>5</v>
      </c>
      <c r="M71" s="395">
        <v>5</v>
      </c>
      <c r="N71" s="14">
        <v>5</v>
      </c>
      <c r="O71" s="394">
        <v>43</v>
      </c>
      <c r="P71" s="162">
        <v>43</v>
      </c>
      <c r="Q71" s="70"/>
      <c r="R71" s="70"/>
      <c r="S71" s="70"/>
      <c r="T71" s="70"/>
      <c r="U71" s="70"/>
      <c r="V71" s="71"/>
    </row>
    <row r="72" spans="1:22" hidden="1" x14ac:dyDescent="0.2">
      <c r="A72" s="436" t="s">
        <v>38</v>
      </c>
      <c r="B72" s="437">
        <v>41078</v>
      </c>
      <c r="C72" s="394">
        <v>8</v>
      </c>
      <c r="D72" s="395" t="s">
        <v>437</v>
      </c>
      <c r="E72" s="396">
        <v>2</v>
      </c>
      <c r="F72" s="13">
        <v>5</v>
      </c>
      <c r="G72" s="395">
        <v>5</v>
      </c>
      <c r="H72" s="395">
        <v>4</v>
      </c>
      <c r="I72" s="395">
        <v>9</v>
      </c>
      <c r="J72" s="395">
        <v>6</v>
      </c>
      <c r="K72" s="395">
        <v>5</v>
      </c>
      <c r="L72" s="395">
        <v>3</v>
      </c>
      <c r="M72" s="395">
        <v>6</v>
      </c>
      <c r="N72" s="14">
        <v>6</v>
      </c>
      <c r="O72" s="394">
        <v>49</v>
      </c>
      <c r="P72" s="162">
        <v>48</v>
      </c>
      <c r="Q72" s="70"/>
      <c r="R72" s="70"/>
      <c r="S72" s="70"/>
      <c r="T72" s="70"/>
      <c r="U72" s="70"/>
      <c r="V72" s="71"/>
    </row>
    <row r="73" spans="1:22" hidden="1" x14ac:dyDescent="0.2">
      <c r="A73" s="438" t="s">
        <v>40</v>
      </c>
      <c r="B73" s="437">
        <v>41078</v>
      </c>
      <c r="C73" s="394">
        <v>8</v>
      </c>
      <c r="D73" s="395" t="s">
        <v>290</v>
      </c>
      <c r="E73" s="396">
        <v>3</v>
      </c>
      <c r="F73" s="13">
        <v>5</v>
      </c>
      <c r="G73" s="395">
        <v>4</v>
      </c>
      <c r="H73" s="395">
        <v>3</v>
      </c>
      <c r="I73" s="395">
        <v>4</v>
      </c>
      <c r="J73" s="395">
        <v>4</v>
      </c>
      <c r="K73" s="395">
        <v>4</v>
      </c>
      <c r="L73" s="395">
        <v>3</v>
      </c>
      <c r="M73" s="395">
        <v>5</v>
      </c>
      <c r="N73" s="14">
        <v>5</v>
      </c>
      <c r="O73" s="394">
        <v>37</v>
      </c>
      <c r="P73" s="162">
        <v>37</v>
      </c>
      <c r="Q73" s="70"/>
      <c r="R73" s="70"/>
      <c r="S73" s="70"/>
      <c r="T73" s="70"/>
      <c r="U73" s="70"/>
      <c r="V73" s="71"/>
    </row>
    <row r="74" spans="1:22" hidden="1" x14ac:dyDescent="0.2">
      <c r="A74" s="436" t="s">
        <v>37</v>
      </c>
      <c r="B74" s="437">
        <v>41078</v>
      </c>
      <c r="C74" s="394">
        <v>8</v>
      </c>
      <c r="D74" s="395" t="s">
        <v>298</v>
      </c>
      <c r="E74" s="396">
        <v>3</v>
      </c>
      <c r="F74" s="13">
        <v>6</v>
      </c>
      <c r="G74" s="395">
        <v>5</v>
      </c>
      <c r="H74" s="395">
        <v>4</v>
      </c>
      <c r="I74" s="395">
        <v>4</v>
      </c>
      <c r="J74" s="395">
        <v>6</v>
      </c>
      <c r="K74" s="395">
        <v>5</v>
      </c>
      <c r="L74" s="395">
        <v>4</v>
      </c>
      <c r="M74" s="395">
        <v>5</v>
      </c>
      <c r="N74" s="14">
        <v>6</v>
      </c>
      <c r="O74" s="394">
        <v>45</v>
      </c>
      <c r="P74" s="162">
        <v>45</v>
      </c>
      <c r="Q74" s="70"/>
      <c r="R74" s="70"/>
      <c r="S74" s="70"/>
      <c r="T74" s="70"/>
      <c r="U74" s="70"/>
      <c r="V74" s="71"/>
    </row>
    <row r="75" spans="1:22" ht="15" hidden="1" thickBot="1" x14ac:dyDescent="0.25">
      <c r="A75" s="443" t="s">
        <v>41</v>
      </c>
      <c r="B75" s="439">
        <v>41078</v>
      </c>
      <c r="C75" s="397">
        <v>8</v>
      </c>
      <c r="D75" s="398" t="s">
        <v>292</v>
      </c>
      <c r="E75" s="399">
        <v>3</v>
      </c>
      <c r="F75" s="258">
        <v>6</v>
      </c>
      <c r="G75" s="398">
        <v>6</v>
      </c>
      <c r="H75" s="398">
        <v>4</v>
      </c>
      <c r="I75" s="398">
        <v>8</v>
      </c>
      <c r="J75" s="398">
        <v>5</v>
      </c>
      <c r="K75" s="398">
        <v>7</v>
      </c>
      <c r="L75" s="398">
        <v>4</v>
      </c>
      <c r="M75" s="398">
        <v>7</v>
      </c>
      <c r="N75" s="9">
        <v>7</v>
      </c>
      <c r="O75" s="397">
        <v>54</v>
      </c>
      <c r="P75" s="418">
        <v>54</v>
      </c>
      <c r="Q75" s="160"/>
      <c r="R75" s="160"/>
      <c r="S75" s="160"/>
      <c r="T75" s="160"/>
      <c r="U75" s="160"/>
      <c r="V75" s="161"/>
    </row>
    <row r="76" spans="1:22" hidden="1" x14ac:dyDescent="0.2">
      <c r="A76" s="434" t="s">
        <v>28</v>
      </c>
      <c r="B76" s="442">
        <v>41071</v>
      </c>
      <c r="C76" s="233">
        <v>7</v>
      </c>
      <c r="D76" s="12" t="s">
        <v>306</v>
      </c>
      <c r="E76" s="384">
        <v>1</v>
      </c>
      <c r="F76" s="233">
        <v>3</v>
      </c>
      <c r="G76" s="233">
        <v>6</v>
      </c>
      <c r="H76" s="233">
        <v>4</v>
      </c>
      <c r="I76" s="233">
        <v>7</v>
      </c>
      <c r="J76" s="233">
        <v>6</v>
      </c>
      <c r="K76" s="233">
        <v>5</v>
      </c>
      <c r="L76" s="233">
        <v>5</v>
      </c>
      <c r="M76" s="233">
        <v>8</v>
      </c>
      <c r="N76" s="233">
        <v>8</v>
      </c>
      <c r="O76" s="440">
        <v>52</v>
      </c>
      <c r="P76" s="444">
        <v>52</v>
      </c>
      <c r="Q76" s="445"/>
      <c r="R76" s="158"/>
      <c r="S76" s="158"/>
      <c r="T76" s="158"/>
      <c r="U76" s="158"/>
      <c r="V76" s="159"/>
    </row>
    <row r="77" spans="1:22" hidden="1" x14ac:dyDescent="0.2">
      <c r="A77" s="436" t="s">
        <v>37</v>
      </c>
      <c r="B77" s="437">
        <v>41071</v>
      </c>
      <c r="C77" s="13">
        <v>7</v>
      </c>
      <c r="D77" s="395" t="s">
        <v>303</v>
      </c>
      <c r="E77" s="396">
        <v>1</v>
      </c>
      <c r="F77" s="13">
        <v>4</v>
      </c>
      <c r="G77" s="13">
        <v>5</v>
      </c>
      <c r="H77" s="13">
        <v>4</v>
      </c>
      <c r="I77" s="13">
        <v>5</v>
      </c>
      <c r="J77" s="13">
        <v>4</v>
      </c>
      <c r="K77" s="13">
        <v>6</v>
      </c>
      <c r="L77" s="13">
        <v>4</v>
      </c>
      <c r="M77" s="13">
        <v>4</v>
      </c>
      <c r="N77" s="13">
        <v>6</v>
      </c>
      <c r="O77" s="394">
        <v>42</v>
      </c>
      <c r="P77" s="446">
        <v>42</v>
      </c>
      <c r="Q77" s="447"/>
      <c r="R77" s="70"/>
      <c r="S77" s="70"/>
      <c r="T77" s="70"/>
      <c r="U77" s="70"/>
      <c r="V77" s="71"/>
    </row>
    <row r="78" spans="1:22" hidden="1" x14ac:dyDescent="0.2">
      <c r="A78" s="436" t="s">
        <v>47</v>
      </c>
      <c r="B78" s="437">
        <v>41071</v>
      </c>
      <c r="C78" s="13">
        <v>7</v>
      </c>
      <c r="D78" s="395" t="s">
        <v>304</v>
      </c>
      <c r="E78" s="396">
        <v>1</v>
      </c>
      <c r="F78" s="13">
        <v>6</v>
      </c>
      <c r="G78" s="13">
        <v>4</v>
      </c>
      <c r="H78" s="13">
        <v>4</v>
      </c>
      <c r="I78" s="13">
        <v>5</v>
      </c>
      <c r="J78" s="13">
        <v>6</v>
      </c>
      <c r="K78" s="13">
        <v>5</v>
      </c>
      <c r="L78" s="13">
        <v>3</v>
      </c>
      <c r="M78" s="13">
        <v>4</v>
      </c>
      <c r="N78" s="13">
        <v>6</v>
      </c>
      <c r="O78" s="394">
        <v>43</v>
      </c>
      <c r="P78" s="446">
        <v>43</v>
      </c>
      <c r="Q78" s="447"/>
      <c r="R78" s="70"/>
      <c r="S78" s="70"/>
      <c r="T78" s="70"/>
      <c r="U78" s="70"/>
      <c r="V78" s="71"/>
    </row>
    <row r="79" spans="1:22" hidden="1" x14ac:dyDescent="0.2">
      <c r="A79" s="438" t="s">
        <v>41</v>
      </c>
      <c r="B79" s="437">
        <v>41071</v>
      </c>
      <c r="C79" s="13">
        <v>7</v>
      </c>
      <c r="D79" s="395" t="s">
        <v>309</v>
      </c>
      <c r="E79" s="396">
        <v>2</v>
      </c>
      <c r="F79" s="13">
        <v>8</v>
      </c>
      <c r="G79" s="13">
        <v>6</v>
      </c>
      <c r="H79" s="13">
        <v>6</v>
      </c>
      <c r="I79" s="13">
        <v>10</v>
      </c>
      <c r="J79" s="13">
        <v>5</v>
      </c>
      <c r="K79" s="13">
        <v>5</v>
      </c>
      <c r="L79" s="13">
        <v>5</v>
      </c>
      <c r="M79" s="13">
        <v>6</v>
      </c>
      <c r="N79" s="13">
        <v>5</v>
      </c>
      <c r="O79" s="394">
        <v>56</v>
      </c>
      <c r="P79" s="446">
        <v>54</v>
      </c>
      <c r="Q79" s="447"/>
      <c r="R79" s="70"/>
      <c r="S79" s="70"/>
      <c r="T79" s="70"/>
      <c r="U79" s="70"/>
      <c r="V79" s="71"/>
    </row>
    <row r="80" spans="1:22" x14ac:dyDescent="0.2">
      <c r="A80" s="436" t="s">
        <v>29</v>
      </c>
      <c r="B80" s="437">
        <v>41071</v>
      </c>
      <c r="C80" s="13">
        <v>7</v>
      </c>
      <c r="D80" s="395" t="s">
        <v>313</v>
      </c>
      <c r="E80" s="396">
        <v>2</v>
      </c>
      <c r="F80" s="13">
        <v>5</v>
      </c>
      <c r="G80" s="13">
        <v>7</v>
      </c>
      <c r="H80" s="13">
        <v>7</v>
      </c>
      <c r="I80" s="13">
        <v>5</v>
      </c>
      <c r="J80" s="13">
        <v>4</v>
      </c>
      <c r="K80" s="13">
        <v>8</v>
      </c>
      <c r="L80" s="13">
        <v>6</v>
      </c>
      <c r="M80" s="13">
        <v>5</v>
      </c>
      <c r="N80" s="13">
        <v>6</v>
      </c>
      <c r="O80" s="394">
        <v>53</v>
      </c>
      <c r="P80" s="446">
        <v>52</v>
      </c>
      <c r="Q80" s="447"/>
      <c r="R80" s="70"/>
      <c r="S80" s="70"/>
      <c r="T80" s="70"/>
      <c r="U80" s="70"/>
      <c r="V80" s="71"/>
    </row>
    <row r="81" spans="1:22" ht="15" hidden="1" thickBot="1" x14ac:dyDescent="0.25">
      <c r="A81" s="443" t="s">
        <v>39</v>
      </c>
      <c r="B81" s="439">
        <v>41071</v>
      </c>
      <c r="C81" s="258">
        <v>7</v>
      </c>
      <c r="D81" s="398" t="s">
        <v>308</v>
      </c>
      <c r="E81" s="399">
        <v>2</v>
      </c>
      <c r="F81" s="258">
        <v>5</v>
      </c>
      <c r="G81" s="258">
        <v>5</v>
      </c>
      <c r="H81" s="258">
        <v>5</v>
      </c>
      <c r="I81" s="258">
        <v>8</v>
      </c>
      <c r="J81" s="258">
        <v>4</v>
      </c>
      <c r="K81" s="258">
        <v>6</v>
      </c>
      <c r="L81" s="258">
        <v>3</v>
      </c>
      <c r="M81" s="258">
        <v>4</v>
      </c>
      <c r="N81" s="258">
        <v>6</v>
      </c>
      <c r="O81" s="397">
        <v>46</v>
      </c>
      <c r="P81" s="448">
        <v>46</v>
      </c>
      <c r="Q81" s="449"/>
      <c r="R81" s="160"/>
      <c r="S81" s="160"/>
      <c r="T81" s="160"/>
      <c r="U81" s="160"/>
      <c r="V81" s="161"/>
    </row>
    <row r="82" spans="1:22" hidden="1" x14ac:dyDescent="0.2">
      <c r="A82" s="441" t="s">
        <v>34</v>
      </c>
      <c r="B82" s="442">
        <v>41064</v>
      </c>
      <c r="C82" s="424">
        <v>6</v>
      </c>
      <c r="D82" s="392" t="s">
        <v>422</v>
      </c>
      <c r="E82" s="393">
        <v>1</v>
      </c>
      <c r="F82" s="424">
        <v>7</v>
      </c>
      <c r="G82" s="424">
        <v>5</v>
      </c>
      <c r="H82" s="424">
        <v>8</v>
      </c>
      <c r="I82" s="424">
        <v>9</v>
      </c>
      <c r="J82" s="424">
        <v>8</v>
      </c>
      <c r="K82" s="424">
        <v>8</v>
      </c>
      <c r="L82" s="424">
        <v>4</v>
      </c>
      <c r="M82" s="424">
        <v>8</v>
      </c>
      <c r="N82" s="424">
        <v>9</v>
      </c>
      <c r="O82" s="391">
        <v>66</v>
      </c>
      <c r="P82" s="450">
        <v>63</v>
      </c>
      <c r="Q82" s="451"/>
      <c r="R82" s="426"/>
      <c r="S82" s="426"/>
      <c r="T82" s="426"/>
      <c r="U82" s="426"/>
      <c r="V82" s="427"/>
    </row>
    <row r="83" spans="1:22" hidden="1" x14ac:dyDescent="0.2">
      <c r="A83" s="436" t="s">
        <v>41</v>
      </c>
      <c r="B83" s="437">
        <v>41064</v>
      </c>
      <c r="C83" s="13">
        <v>6</v>
      </c>
      <c r="D83" s="395" t="s">
        <v>322</v>
      </c>
      <c r="E83" s="396">
        <v>1</v>
      </c>
      <c r="F83" s="13">
        <v>7</v>
      </c>
      <c r="G83" s="13">
        <v>7</v>
      </c>
      <c r="H83" s="13">
        <v>3</v>
      </c>
      <c r="I83" s="13">
        <v>6</v>
      </c>
      <c r="J83" s="13">
        <v>6</v>
      </c>
      <c r="K83" s="13">
        <v>4</v>
      </c>
      <c r="L83" s="13">
        <v>4</v>
      </c>
      <c r="M83" s="13">
        <v>6</v>
      </c>
      <c r="N83" s="13">
        <v>7</v>
      </c>
      <c r="O83" s="394">
        <v>50</v>
      </c>
      <c r="P83" s="446">
        <v>50</v>
      </c>
      <c r="Q83" s="447"/>
      <c r="R83" s="70"/>
      <c r="S83" s="70"/>
      <c r="T83" s="70"/>
      <c r="U83" s="70"/>
      <c r="V83" s="71"/>
    </row>
    <row r="84" spans="1:22" hidden="1" x14ac:dyDescent="0.2">
      <c r="A84" s="436" t="s">
        <v>37</v>
      </c>
      <c r="B84" s="437">
        <v>41064</v>
      </c>
      <c r="C84" s="13">
        <v>6</v>
      </c>
      <c r="D84" s="395" t="s">
        <v>325</v>
      </c>
      <c r="E84" s="396">
        <v>1</v>
      </c>
      <c r="F84" s="13">
        <v>5</v>
      </c>
      <c r="G84" s="13">
        <v>4</v>
      </c>
      <c r="H84" s="13">
        <v>4</v>
      </c>
      <c r="I84" s="13">
        <v>5</v>
      </c>
      <c r="J84" s="13">
        <v>4</v>
      </c>
      <c r="K84" s="13">
        <v>4</v>
      </c>
      <c r="L84" s="13">
        <v>3</v>
      </c>
      <c r="M84" s="13">
        <v>5</v>
      </c>
      <c r="N84" s="13">
        <v>7</v>
      </c>
      <c r="O84" s="394">
        <v>41</v>
      </c>
      <c r="P84" s="446">
        <v>41</v>
      </c>
      <c r="Q84" s="447"/>
      <c r="R84" s="70"/>
      <c r="S84" s="70"/>
      <c r="T84" s="70"/>
      <c r="U84" s="70"/>
      <c r="V84" s="71"/>
    </row>
    <row r="85" spans="1:22" hidden="1" x14ac:dyDescent="0.2">
      <c r="A85" s="438" t="s">
        <v>39</v>
      </c>
      <c r="B85" s="437">
        <v>41064</v>
      </c>
      <c r="C85" s="13">
        <v>6</v>
      </c>
      <c r="D85" s="395" t="s">
        <v>327</v>
      </c>
      <c r="E85" s="396">
        <v>1</v>
      </c>
      <c r="F85" s="13">
        <v>5</v>
      </c>
      <c r="G85" s="13">
        <v>4</v>
      </c>
      <c r="H85" s="13">
        <v>4</v>
      </c>
      <c r="I85" s="13">
        <v>7</v>
      </c>
      <c r="J85" s="13">
        <v>4</v>
      </c>
      <c r="K85" s="13">
        <v>4</v>
      </c>
      <c r="L85" s="13">
        <v>4</v>
      </c>
      <c r="M85" s="13">
        <v>5</v>
      </c>
      <c r="N85" s="13">
        <v>8</v>
      </c>
      <c r="O85" s="394">
        <v>45</v>
      </c>
      <c r="P85" s="446">
        <v>45</v>
      </c>
      <c r="Q85" s="447"/>
      <c r="R85" s="70"/>
      <c r="S85" s="70"/>
      <c r="T85" s="70"/>
      <c r="U85" s="70"/>
      <c r="V85" s="71"/>
    </row>
    <row r="86" spans="1:22" hidden="1" x14ac:dyDescent="0.2">
      <c r="A86" s="436" t="s">
        <v>30</v>
      </c>
      <c r="B86" s="437">
        <v>41064</v>
      </c>
      <c r="C86" s="13">
        <v>6</v>
      </c>
      <c r="D86" s="395" t="s">
        <v>329</v>
      </c>
      <c r="E86" s="396">
        <v>2</v>
      </c>
      <c r="F86" s="13">
        <v>4</v>
      </c>
      <c r="G86" s="13">
        <v>7</v>
      </c>
      <c r="H86" s="13">
        <v>3</v>
      </c>
      <c r="I86" s="13">
        <v>5</v>
      </c>
      <c r="J86" s="13">
        <v>4</v>
      </c>
      <c r="K86" s="13">
        <v>4</v>
      </c>
      <c r="L86" s="13">
        <v>2</v>
      </c>
      <c r="M86" s="13">
        <v>5</v>
      </c>
      <c r="N86" s="13">
        <v>6</v>
      </c>
      <c r="O86" s="394">
        <v>40</v>
      </c>
      <c r="P86" s="446">
        <v>40</v>
      </c>
      <c r="Q86" s="447"/>
      <c r="R86" s="70"/>
      <c r="S86" s="70"/>
      <c r="T86" s="70"/>
      <c r="U86" s="70"/>
      <c r="V86" s="71"/>
    </row>
    <row r="87" spans="1:22" hidden="1" x14ac:dyDescent="0.2">
      <c r="A87" s="436" t="s">
        <v>32</v>
      </c>
      <c r="B87" s="437">
        <v>41064</v>
      </c>
      <c r="C87" s="13">
        <v>6</v>
      </c>
      <c r="D87" s="395" t="s">
        <v>328</v>
      </c>
      <c r="E87" s="396">
        <v>2</v>
      </c>
      <c r="F87" s="13">
        <v>5</v>
      </c>
      <c r="G87" s="13">
        <v>4</v>
      </c>
      <c r="H87" s="13">
        <v>5</v>
      </c>
      <c r="I87" s="13">
        <v>6</v>
      </c>
      <c r="J87" s="13">
        <v>4</v>
      </c>
      <c r="K87" s="13">
        <v>5</v>
      </c>
      <c r="L87" s="13">
        <v>4</v>
      </c>
      <c r="M87" s="13">
        <v>7</v>
      </c>
      <c r="N87" s="13">
        <v>7</v>
      </c>
      <c r="O87" s="394">
        <v>47</v>
      </c>
      <c r="P87" s="446">
        <v>47</v>
      </c>
      <c r="Q87" s="447"/>
      <c r="R87" s="70"/>
      <c r="S87" s="70"/>
      <c r="T87" s="70"/>
      <c r="U87" s="70"/>
      <c r="V87" s="71"/>
    </row>
    <row r="88" spans="1:22" hidden="1" x14ac:dyDescent="0.2">
      <c r="A88" s="438" t="s">
        <v>28</v>
      </c>
      <c r="B88" s="437">
        <v>41064</v>
      </c>
      <c r="C88" s="13">
        <v>6</v>
      </c>
      <c r="D88" s="395" t="s">
        <v>323</v>
      </c>
      <c r="E88" s="396">
        <v>2</v>
      </c>
      <c r="F88" s="13">
        <v>6</v>
      </c>
      <c r="G88" s="13">
        <v>8</v>
      </c>
      <c r="H88" s="13">
        <v>5</v>
      </c>
      <c r="I88" s="13">
        <v>10</v>
      </c>
      <c r="J88" s="13">
        <v>8</v>
      </c>
      <c r="K88" s="13">
        <v>5</v>
      </c>
      <c r="L88" s="13">
        <v>4</v>
      </c>
      <c r="M88" s="13">
        <v>4</v>
      </c>
      <c r="N88" s="13">
        <v>6</v>
      </c>
      <c r="O88" s="394">
        <v>56</v>
      </c>
      <c r="P88" s="446">
        <v>54</v>
      </c>
      <c r="Q88" s="447"/>
      <c r="R88" s="70"/>
      <c r="S88" s="70"/>
      <c r="T88" s="70"/>
      <c r="U88" s="70"/>
      <c r="V88" s="71"/>
    </row>
    <row r="89" spans="1:22" hidden="1" x14ac:dyDescent="0.2">
      <c r="A89" s="438" t="s">
        <v>35</v>
      </c>
      <c r="B89" s="437">
        <v>41064</v>
      </c>
      <c r="C89" s="13">
        <v>6</v>
      </c>
      <c r="D89" s="395" t="s">
        <v>319</v>
      </c>
      <c r="E89" s="396">
        <v>2</v>
      </c>
      <c r="F89" s="13">
        <v>6</v>
      </c>
      <c r="G89" s="13">
        <v>7</v>
      </c>
      <c r="H89" s="13">
        <v>4</v>
      </c>
      <c r="I89" s="13">
        <v>5</v>
      </c>
      <c r="J89" s="13">
        <v>7</v>
      </c>
      <c r="K89" s="13">
        <v>4</v>
      </c>
      <c r="L89" s="13">
        <v>6</v>
      </c>
      <c r="M89" s="13">
        <v>10</v>
      </c>
      <c r="N89" s="13">
        <v>8</v>
      </c>
      <c r="O89" s="394">
        <v>57</v>
      </c>
      <c r="P89" s="446">
        <v>55</v>
      </c>
      <c r="Q89" s="447"/>
      <c r="R89" s="70"/>
      <c r="S89" s="70"/>
      <c r="T89" s="70"/>
      <c r="U89" s="70"/>
      <c r="V89" s="71"/>
    </row>
    <row r="90" spans="1:22" hidden="1" x14ac:dyDescent="0.2">
      <c r="A90" s="441" t="s">
        <v>32</v>
      </c>
      <c r="B90" s="435">
        <v>41050</v>
      </c>
      <c r="C90" s="424">
        <v>5</v>
      </c>
      <c r="D90" s="392" t="s">
        <v>336</v>
      </c>
      <c r="E90" s="393">
        <v>1</v>
      </c>
      <c r="F90" s="424">
        <v>5</v>
      </c>
      <c r="G90" s="424">
        <v>4</v>
      </c>
      <c r="H90" s="424">
        <v>6</v>
      </c>
      <c r="I90" s="424">
        <v>4</v>
      </c>
      <c r="J90" s="424">
        <v>5</v>
      </c>
      <c r="K90" s="424">
        <v>5</v>
      </c>
      <c r="L90" s="424">
        <v>4</v>
      </c>
      <c r="M90" s="424">
        <v>5</v>
      </c>
      <c r="N90" s="424">
        <v>6</v>
      </c>
      <c r="O90" s="391">
        <v>44</v>
      </c>
      <c r="P90" s="450">
        <v>44</v>
      </c>
      <c r="Q90" s="451"/>
      <c r="R90" s="426"/>
      <c r="S90" s="426"/>
      <c r="T90" s="426"/>
      <c r="U90" s="426"/>
      <c r="V90" s="427"/>
    </row>
    <row r="91" spans="1:22" hidden="1" x14ac:dyDescent="0.2">
      <c r="A91" s="436" t="s">
        <v>30</v>
      </c>
      <c r="B91" s="437">
        <v>41050</v>
      </c>
      <c r="C91" s="13">
        <v>5</v>
      </c>
      <c r="D91" s="395" t="s">
        <v>438</v>
      </c>
      <c r="E91" s="396">
        <v>1</v>
      </c>
      <c r="F91" s="13">
        <v>5</v>
      </c>
      <c r="G91" s="13">
        <v>5</v>
      </c>
      <c r="H91" s="13">
        <v>6</v>
      </c>
      <c r="I91" s="13">
        <v>5</v>
      </c>
      <c r="J91" s="13">
        <v>4</v>
      </c>
      <c r="K91" s="13">
        <v>5</v>
      </c>
      <c r="L91" s="13">
        <v>4</v>
      </c>
      <c r="M91" s="13">
        <v>6</v>
      </c>
      <c r="N91" s="13">
        <v>7</v>
      </c>
      <c r="O91" s="394">
        <v>47</v>
      </c>
      <c r="P91" s="446">
        <v>47</v>
      </c>
      <c r="Q91" s="447"/>
      <c r="R91" s="70"/>
      <c r="S91" s="70"/>
      <c r="T91" s="70"/>
      <c r="U91" s="70"/>
      <c r="V91" s="71"/>
    </row>
    <row r="92" spans="1:22" hidden="1" x14ac:dyDescent="0.2">
      <c r="A92" s="436" t="s">
        <v>35</v>
      </c>
      <c r="B92" s="437">
        <v>41050</v>
      </c>
      <c r="C92" s="13">
        <v>5</v>
      </c>
      <c r="D92" s="395" t="s">
        <v>439</v>
      </c>
      <c r="E92" s="396">
        <v>1</v>
      </c>
      <c r="F92" s="13">
        <v>5</v>
      </c>
      <c r="G92" s="13">
        <v>4</v>
      </c>
      <c r="H92" s="13">
        <v>6</v>
      </c>
      <c r="I92" s="13">
        <v>5</v>
      </c>
      <c r="J92" s="13">
        <v>4</v>
      </c>
      <c r="K92" s="13">
        <v>5</v>
      </c>
      <c r="L92" s="13">
        <v>4</v>
      </c>
      <c r="M92" s="13">
        <v>8</v>
      </c>
      <c r="N92" s="13">
        <v>7</v>
      </c>
      <c r="O92" s="394">
        <v>48</v>
      </c>
      <c r="P92" s="446">
        <v>48</v>
      </c>
      <c r="Q92" s="447"/>
      <c r="R92" s="70"/>
      <c r="S92" s="70"/>
      <c r="T92" s="70"/>
      <c r="U92" s="70"/>
      <c r="V92" s="71"/>
    </row>
    <row r="93" spans="1:22" hidden="1" x14ac:dyDescent="0.2">
      <c r="A93" s="438" t="s">
        <v>43</v>
      </c>
      <c r="B93" s="437">
        <v>41050</v>
      </c>
      <c r="C93" s="13">
        <v>5</v>
      </c>
      <c r="D93" s="395" t="s">
        <v>338</v>
      </c>
      <c r="E93" s="396">
        <v>1</v>
      </c>
      <c r="F93" s="13">
        <v>5</v>
      </c>
      <c r="G93" s="13">
        <v>4</v>
      </c>
      <c r="H93" s="13">
        <v>3</v>
      </c>
      <c r="I93" s="13">
        <v>6</v>
      </c>
      <c r="J93" s="13">
        <v>5</v>
      </c>
      <c r="K93" s="13">
        <v>4</v>
      </c>
      <c r="L93" s="13">
        <v>5</v>
      </c>
      <c r="M93" s="13">
        <v>6</v>
      </c>
      <c r="N93" s="13">
        <v>4</v>
      </c>
      <c r="O93" s="394">
        <v>42</v>
      </c>
      <c r="P93" s="446">
        <v>42</v>
      </c>
      <c r="Q93" s="447"/>
      <c r="R93" s="70"/>
      <c r="S93" s="70"/>
      <c r="T93" s="70"/>
      <c r="U93" s="70"/>
      <c r="V93" s="71"/>
    </row>
    <row r="94" spans="1:22" hidden="1" x14ac:dyDescent="0.2">
      <c r="A94" s="436" t="s">
        <v>34</v>
      </c>
      <c r="B94" s="437">
        <v>41050</v>
      </c>
      <c r="C94" s="13">
        <v>5</v>
      </c>
      <c r="D94" s="395" t="s">
        <v>344</v>
      </c>
      <c r="E94" s="396">
        <v>2</v>
      </c>
      <c r="F94" s="13">
        <v>8</v>
      </c>
      <c r="G94" s="13">
        <v>5</v>
      </c>
      <c r="H94" s="13">
        <v>5</v>
      </c>
      <c r="I94" s="13">
        <v>7</v>
      </c>
      <c r="J94" s="13">
        <v>7</v>
      </c>
      <c r="K94" s="13">
        <v>6</v>
      </c>
      <c r="L94" s="13">
        <v>5</v>
      </c>
      <c r="M94" s="13">
        <v>7</v>
      </c>
      <c r="N94" s="13">
        <v>10</v>
      </c>
      <c r="O94" s="394">
        <v>60</v>
      </c>
      <c r="P94" s="446">
        <v>60</v>
      </c>
      <c r="Q94" s="447"/>
      <c r="R94" s="70"/>
      <c r="S94" s="70"/>
      <c r="T94" s="70"/>
      <c r="U94" s="70"/>
      <c r="V94" s="71"/>
    </row>
    <row r="95" spans="1:22" hidden="1" x14ac:dyDescent="0.2">
      <c r="A95" s="436" t="s">
        <v>37</v>
      </c>
      <c r="B95" s="437">
        <v>41050</v>
      </c>
      <c r="C95" s="13">
        <v>5</v>
      </c>
      <c r="D95" s="395" t="s">
        <v>339</v>
      </c>
      <c r="E95" s="396">
        <v>2</v>
      </c>
      <c r="F95" s="13">
        <v>4</v>
      </c>
      <c r="G95" s="13">
        <v>4</v>
      </c>
      <c r="H95" s="13">
        <v>4</v>
      </c>
      <c r="I95" s="13">
        <v>6</v>
      </c>
      <c r="J95" s="13">
        <v>3</v>
      </c>
      <c r="K95" s="13">
        <v>4</v>
      </c>
      <c r="L95" s="13">
        <v>4</v>
      </c>
      <c r="M95" s="13">
        <v>5</v>
      </c>
      <c r="N95" s="13">
        <v>6</v>
      </c>
      <c r="O95" s="394">
        <v>40</v>
      </c>
      <c r="P95" s="446">
        <v>40</v>
      </c>
      <c r="Q95" s="447"/>
      <c r="R95" s="70"/>
      <c r="S95" s="70"/>
      <c r="T95" s="70"/>
      <c r="U95" s="70"/>
      <c r="V95" s="71"/>
    </row>
    <row r="96" spans="1:22" hidden="1" x14ac:dyDescent="0.2">
      <c r="A96" s="438" t="s">
        <v>39</v>
      </c>
      <c r="B96" s="437">
        <v>41050</v>
      </c>
      <c r="C96" s="13">
        <v>5</v>
      </c>
      <c r="D96" s="395" t="s">
        <v>424</v>
      </c>
      <c r="E96" s="396">
        <v>2</v>
      </c>
      <c r="F96" s="13">
        <v>5</v>
      </c>
      <c r="G96" s="13">
        <v>6</v>
      </c>
      <c r="H96" s="13">
        <v>6</v>
      </c>
      <c r="I96" s="13">
        <v>5</v>
      </c>
      <c r="J96" s="13">
        <v>6</v>
      </c>
      <c r="K96" s="13">
        <v>6</v>
      </c>
      <c r="L96" s="13">
        <v>4</v>
      </c>
      <c r="M96" s="13">
        <v>5</v>
      </c>
      <c r="N96" s="13">
        <v>9</v>
      </c>
      <c r="O96" s="394">
        <v>52</v>
      </c>
      <c r="P96" s="446">
        <v>52</v>
      </c>
      <c r="Q96" s="447"/>
      <c r="R96" s="70"/>
      <c r="S96" s="70"/>
      <c r="T96" s="70"/>
      <c r="U96" s="70"/>
      <c r="V96" s="71"/>
    </row>
    <row r="97" spans="1:22" hidden="1" x14ac:dyDescent="0.2">
      <c r="A97" s="438" t="s">
        <v>47</v>
      </c>
      <c r="B97" s="437">
        <v>41050</v>
      </c>
      <c r="C97" s="13">
        <v>5</v>
      </c>
      <c r="D97" s="395" t="s">
        <v>340</v>
      </c>
      <c r="E97" s="396">
        <v>2</v>
      </c>
      <c r="F97" s="13">
        <v>7</v>
      </c>
      <c r="G97" s="13">
        <v>4</v>
      </c>
      <c r="H97" s="13">
        <v>4</v>
      </c>
      <c r="I97" s="13">
        <v>5</v>
      </c>
      <c r="J97" s="13">
        <v>4</v>
      </c>
      <c r="K97" s="13">
        <v>5</v>
      </c>
      <c r="L97" s="13">
        <v>3</v>
      </c>
      <c r="M97" s="13">
        <v>6</v>
      </c>
      <c r="N97" s="13">
        <v>6</v>
      </c>
      <c r="O97" s="394">
        <v>44</v>
      </c>
      <c r="P97" s="446">
        <v>44</v>
      </c>
      <c r="Q97" s="447"/>
      <c r="R97" s="70"/>
      <c r="S97" s="70"/>
      <c r="T97" s="70"/>
      <c r="U97" s="70"/>
      <c r="V97" s="71"/>
    </row>
    <row r="98" spans="1:22" x14ac:dyDescent="0.2">
      <c r="A98" s="436" t="s">
        <v>29</v>
      </c>
      <c r="B98" s="437">
        <v>41050</v>
      </c>
      <c r="C98" s="13">
        <v>5</v>
      </c>
      <c r="D98" s="395" t="s">
        <v>341</v>
      </c>
      <c r="E98" s="396">
        <v>3</v>
      </c>
      <c r="F98" s="13">
        <v>4</v>
      </c>
      <c r="G98" s="13">
        <v>3</v>
      </c>
      <c r="H98" s="13">
        <v>5</v>
      </c>
      <c r="I98" s="13">
        <v>4</v>
      </c>
      <c r="J98" s="13">
        <v>4</v>
      </c>
      <c r="K98" s="13">
        <v>5</v>
      </c>
      <c r="L98" s="13">
        <v>3</v>
      </c>
      <c r="M98" s="13">
        <v>6</v>
      </c>
      <c r="N98" s="13">
        <v>5</v>
      </c>
      <c r="O98" s="394">
        <v>39</v>
      </c>
      <c r="P98" s="446">
        <v>39</v>
      </c>
      <c r="Q98" s="447"/>
      <c r="R98" s="70"/>
      <c r="S98" s="70"/>
      <c r="T98" s="70"/>
      <c r="U98" s="70"/>
      <c r="V98" s="71"/>
    </row>
    <row r="99" spans="1:22" hidden="1" x14ac:dyDescent="0.2">
      <c r="A99" s="434" t="s">
        <v>40</v>
      </c>
      <c r="B99" s="437">
        <v>41050</v>
      </c>
      <c r="C99" s="233">
        <v>5</v>
      </c>
      <c r="D99" s="12" t="s">
        <v>343</v>
      </c>
      <c r="E99" s="384">
        <v>3</v>
      </c>
      <c r="F99" s="233">
        <v>8</v>
      </c>
      <c r="G99" s="233">
        <v>4</v>
      </c>
      <c r="H99" s="233">
        <v>3</v>
      </c>
      <c r="I99" s="233">
        <v>9</v>
      </c>
      <c r="J99" s="233">
        <v>4</v>
      </c>
      <c r="K99" s="233">
        <v>3</v>
      </c>
      <c r="L99" s="233">
        <v>4</v>
      </c>
      <c r="M99" s="233">
        <v>5</v>
      </c>
      <c r="N99" s="233">
        <v>5</v>
      </c>
      <c r="O99" s="440">
        <v>45</v>
      </c>
      <c r="P99" s="444">
        <v>44</v>
      </c>
      <c r="Q99" s="445"/>
      <c r="R99" s="158"/>
      <c r="S99" s="158"/>
      <c r="T99" s="158"/>
      <c r="U99" s="158"/>
      <c r="V99" s="159"/>
    </row>
    <row r="100" spans="1:22" hidden="1" x14ac:dyDescent="0.2">
      <c r="A100" s="436" t="s">
        <v>41</v>
      </c>
      <c r="B100" s="437">
        <v>41050</v>
      </c>
      <c r="C100" s="13">
        <v>5</v>
      </c>
      <c r="D100" s="395" t="s">
        <v>342</v>
      </c>
      <c r="E100" s="396">
        <v>3</v>
      </c>
      <c r="F100" s="13">
        <v>5</v>
      </c>
      <c r="G100" s="13">
        <v>6</v>
      </c>
      <c r="H100" s="13">
        <v>3</v>
      </c>
      <c r="I100" s="13">
        <v>6</v>
      </c>
      <c r="J100" s="13">
        <v>7</v>
      </c>
      <c r="K100" s="13">
        <v>6</v>
      </c>
      <c r="L100" s="13">
        <v>6</v>
      </c>
      <c r="M100" s="13">
        <v>5</v>
      </c>
      <c r="N100" s="13">
        <v>7</v>
      </c>
      <c r="O100" s="394">
        <v>51</v>
      </c>
      <c r="P100" s="446">
        <v>51</v>
      </c>
      <c r="Q100" s="447"/>
      <c r="R100" s="70"/>
      <c r="S100" s="70"/>
      <c r="T100" s="70"/>
      <c r="U100" s="70"/>
      <c r="V100" s="71"/>
    </row>
    <row r="101" spans="1:22" hidden="1" x14ac:dyDescent="0.2">
      <c r="A101" s="436" t="s">
        <v>38</v>
      </c>
      <c r="B101" s="437">
        <v>41050</v>
      </c>
      <c r="C101" s="13">
        <v>5</v>
      </c>
      <c r="D101" s="395" t="s">
        <v>345</v>
      </c>
      <c r="E101" s="396">
        <v>3</v>
      </c>
      <c r="F101" s="13">
        <v>5</v>
      </c>
      <c r="G101" s="13">
        <v>4</v>
      </c>
      <c r="H101" s="13">
        <v>8</v>
      </c>
      <c r="I101" s="13">
        <v>6</v>
      </c>
      <c r="J101" s="13">
        <v>6</v>
      </c>
      <c r="K101" s="13">
        <v>6</v>
      </c>
      <c r="L101" s="13">
        <v>4</v>
      </c>
      <c r="M101" s="13">
        <v>4</v>
      </c>
      <c r="N101" s="13">
        <v>8</v>
      </c>
      <c r="O101" s="394">
        <v>51</v>
      </c>
      <c r="P101" s="446">
        <v>49</v>
      </c>
      <c r="Q101" s="447"/>
      <c r="R101" s="70"/>
      <c r="S101" s="70"/>
      <c r="T101" s="70"/>
      <c r="U101" s="70"/>
      <c r="V101" s="71"/>
    </row>
    <row r="102" spans="1:22" hidden="1" x14ac:dyDescent="0.2">
      <c r="A102" s="441" t="s">
        <v>47</v>
      </c>
      <c r="B102" s="435">
        <v>41043</v>
      </c>
      <c r="C102" s="424">
        <v>4</v>
      </c>
      <c r="D102" s="392" t="s">
        <v>352</v>
      </c>
      <c r="E102" s="393">
        <v>1</v>
      </c>
      <c r="F102" s="424">
        <v>4</v>
      </c>
      <c r="G102" s="424">
        <v>4</v>
      </c>
      <c r="H102" s="424">
        <v>3</v>
      </c>
      <c r="I102" s="424">
        <v>5</v>
      </c>
      <c r="J102" s="424">
        <v>3</v>
      </c>
      <c r="K102" s="424">
        <v>4</v>
      </c>
      <c r="L102" s="424">
        <v>3</v>
      </c>
      <c r="M102" s="424">
        <v>5</v>
      </c>
      <c r="N102" s="424">
        <v>5</v>
      </c>
      <c r="O102" s="391">
        <v>36</v>
      </c>
      <c r="P102" s="450">
        <v>36</v>
      </c>
      <c r="Q102" s="451"/>
      <c r="R102" s="426"/>
      <c r="S102" s="426"/>
      <c r="T102" s="426"/>
      <c r="U102" s="426"/>
      <c r="V102" s="427"/>
    </row>
    <row r="103" spans="1:22" hidden="1" x14ac:dyDescent="0.2">
      <c r="A103" s="436" t="s">
        <v>32</v>
      </c>
      <c r="B103" s="437">
        <v>41043</v>
      </c>
      <c r="C103" s="13">
        <v>4</v>
      </c>
      <c r="D103" s="395" t="s">
        <v>349</v>
      </c>
      <c r="E103" s="396">
        <v>1</v>
      </c>
      <c r="F103" s="13">
        <v>6</v>
      </c>
      <c r="G103" s="13">
        <v>5</v>
      </c>
      <c r="H103" s="13">
        <v>5</v>
      </c>
      <c r="I103" s="13">
        <v>5</v>
      </c>
      <c r="J103" s="13">
        <v>5</v>
      </c>
      <c r="K103" s="13">
        <v>7</v>
      </c>
      <c r="L103" s="13">
        <v>4</v>
      </c>
      <c r="M103" s="13">
        <v>6</v>
      </c>
      <c r="N103" s="13">
        <v>6</v>
      </c>
      <c r="O103" s="394">
        <v>49</v>
      </c>
      <c r="P103" s="446">
        <v>49</v>
      </c>
      <c r="Q103" s="447"/>
      <c r="R103" s="70"/>
      <c r="S103" s="70"/>
      <c r="T103" s="70"/>
      <c r="U103" s="70"/>
      <c r="V103" s="71"/>
    </row>
    <row r="104" spans="1:22" hidden="1" x14ac:dyDescent="0.2">
      <c r="A104" s="436" t="s">
        <v>40</v>
      </c>
      <c r="B104" s="437">
        <v>41043</v>
      </c>
      <c r="C104" s="13">
        <v>4</v>
      </c>
      <c r="D104" s="395" t="s">
        <v>346</v>
      </c>
      <c r="E104" s="396">
        <v>1</v>
      </c>
      <c r="F104" s="13">
        <v>4</v>
      </c>
      <c r="G104" s="13">
        <v>4</v>
      </c>
      <c r="H104" s="13">
        <v>3</v>
      </c>
      <c r="I104" s="13">
        <v>5</v>
      </c>
      <c r="J104" s="13">
        <v>2</v>
      </c>
      <c r="K104" s="13">
        <v>6</v>
      </c>
      <c r="L104" s="13">
        <v>5</v>
      </c>
      <c r="M104" s="13">
        <v>6</v>
      </c>
      <c r="N104" s="13">
        <v>5</v>
      </c>
      <c r="O104" s="394">
        <v>40</v>
      </c>
      <c r="P104" s="446">
        <v>40</v>
      </c>
      <c r="Q104" s="447"/>
      <c r="R104" s="70"/>
      <c r="S104" s="70"/>
      <c r="T104" s="70"/>
      <c r="U104" s="70"/>
      <c r="V104" s="71"/>
    </row>
    <row r="105" spans="1:22" hidden="1" x14ac:dyDescent="0.2">
      <c r="A105" s="438" t="s">
        <v>34</v>
      </c>
      <c r="B105" s="437">
        <v>41043</v>
      </c>
      <c r="C105" s="13">
        <v>4</v>
      </c>
      <c r="D105" s="395" t="s">
        <v>357</v>
      </c>
      <c r="E105" s="396">
        <v>1</v>
      </c>
      <c r="F105" s="13">
        <v>6</v>
      </c>
      <c r="G105" s="13">
        <v>6</v>
      </c>
      <c r="H105" s="13">
        <v>6</v>
      </c>
      <c r="I105" s="13">
        <v>11</v>
      </c>
      <c r="J105" s="13">
        <v>7</v>
      </c>
      <c r="K105" s="13">
        <v>6</v>
      </c>
      <c r="L105" s="13">
        <v>4</v>
      </c>
      <c r="M105" s="13">
        <v>8</v>
      </c>
      <c r="N105" s="13">
        <v>10</v>
      </c>
      <c r="O105" s="394">
        <v>64</v>
      </c>
      <c r="P105" s="446">
        <v>61</v>
      </c>
      <c r="Q105" s="447"/>
      <c r="R105" s="70"/>
      <c r="S105" s="70"/>
      <c r="T105" s="70"/>
      <c r="U105" s="70"/>
      <c r="V105" s="71"/>
    </row>
    <row r="106" spans="1:22" hidden="1" x14ac:dyDescent="0.2">
      <c r="A106" s="436" t="s">
        <v>41</v>
      </c>
      <c r="B106" s="437">
        <v>41043</v>
      </c>
      <c r="C106" s="13">
        <v>4</v>
      </c>
      <c r="D106" s="395" t="s">
        <v>356</v>
      </c>
      <c r="E106" s="396">
        <v>2</v>
      </c>
      <c r="F106" s="13">
        <v>6</v>
      </c>
      <c r="G106" s="13">
        <v>6</v>
      </c>
      <c r="H106" s="13">
        <v>5</v>
      </c>
      <c r="I106" s="13">
        <v>5</v>
      </c>
      <c r="J106" s="13">
        <v>4</v>
      </c>
      <c r="K106" s="13">
        <v>6</v>
      </c>
      <c r="L106" s="13">
        <v>4</v>
      </c>
      <c r="M106" s="13">
        <v>6</v>
      </c>
      <c r="N106" s="13">
        <v>9</v>
      </c>
      <c r="O106" s="394">
        <v>51</v>
      </c>
      <c r="P106" s="446">
        <v>51</v>
      </c>
      <c r="Q106" s="447"/>
      <c r="R106" s="70"/>
      <c r="S106" s="70"/>
      <c r="T106" s="70"/>
      <c r="U106" s="70"/>
      <c r="V106" s="71"/>
    </row>
    <row r="107" spans="1:22" hidden="1" x14ac:dyDescent="0.2">
      <c r="A107" s="436" t="s">
        <v>37</v>
      </c>
      <c r="B107" s="437">
        <v>41043</v>
      </c>
      <c r="C107" s="13">
        <v>4</v>
      </c>
      <c r="D107" s="395" t="s">
        <v>359</v>
      </c>
      <c r="E107" s="396">
        <v>2</v>
      </c>
      <c r="F107" s="13">
        <v>4</v>
      </c>
      <c r="G107" s="13">
        <v>5</v>
      </c>
      <c r="H107" s="13">
        <v>5</v>
      </c>
      <c r="I107" s="13">
        <v>4</v>
      </c>
      <c r="J107" s="13">
        <v>4</v>
      </c>
      <c r="K107" s="13">
        <v>5</v>
      </c>
      <c r="L107" s="13">
        <v>4</v>
      </c>
      <c r="M107" s="13">
        <v>6</v>
      </c>
      <c r="N107" s="13">
        <v>7</v>
      </c>
      <c r="O107" s="394">
        <v>44</v>
      </c>
      <c r="P107" s="446">
        <v>44</v>
      </c>
      <c r="Q107" s="447"/>
      <c r="R107" s="70"/>
      <c r="S107" s="70"/>
      <c r="T107" s="70"/>
      <c r="U107" s="70"/>
      <c r="V107" s="71"/>
    </row>
    <row r="108" spans="1:22" x14ac:dyDescent="0.2">
      <c r="A108" s="438" t="s">
        <v>29</v>
      </c>
      <c r="B108" s="437">
        <v>41043</v>
      </c>
      <c r="C108" s="13">
        <v>4</v>
      </c>
      <c r="D108" s="395" t="s">
        <v>347</v>
      </c>
      <c r="E108" s="396">
        <v>2</v>
      </c>
      <c r="F108" s="13">
        <v>5</v>
      </c>
      <c r="G108" s="13">
        <v>5</v>
      </c>
      <c r="H108" s="13">
        <v>7</v>
      </c>
      <c r="I108" s="13">
        <v>8</v>
      </c>
      <c r="J108" s="13">
        <v>4</v>
      </c>
      <c r="K108" s="13">
        <v>5</v>
      </c>
      <c r="L108" s="13">
        <v>6</v>
      </c>
      <c r="M108" s="13">
        <v>5</v>
      </c>
      <c r="N108" s="13">
        <v>6</v>
      </c>
      <c r="O108" s="394">
        <v>51</v>
      </c>
      <c r="P108" s="446">
        <v>50</v>
      </c>
      <c r="Q108" s="447"/>
      <c r="R108" s="70"/>
      <c r="S108" s="70"/>
      <c r="T108" s="70"/>
      <c r="U108" s="70"/>
      <c r="V108" s="71"/>
    </row>
    <row r="109" spans="1:22" hidden="1" x14ac:dyDescent="0.2">
      <c r="A109" s="438" t="s">
        <v>39</v>
      </c>
      <c r="B109" s="437">
        <v>41043</v>
      </c>
      <c r="C109" s="13">
        <v>4</v>
      </c>
      <c r="D109" s="395" t="s">
        <v>425</v>
      </c>
      <c r="E109" s="396">
        <v>2</v>
      </c>
      <c r="F109" s="13">
        <v>5</v>
      </c>
      <c r="G109" s="13">
        <v>5</v>
      </c>
      <c r="H109" s="13">
        <v>5</v>
      </c>
      <c r="I109" s="13">
        <v>6</v>
      </c>
      <c r="J109" s="13">
        <v>4</v>
      </c>
      <c r="K109" s="13">
        <v>4</v>
      </c>
      <c r="L109" s="13">
        <v>5</v>
      </c>
      <c r="M109" s="13">
        <v>7</v>
      </c>
      <c r="N109" s="13">
        <v>6</v>
      </c>
      <c r="O109" s="394">
        <v>47</v>
      </c>
      <c r="P109" s="446">
        <v>47</v>
      </c>
      <c r="Q109" s="447"/>
      <c r="R109" s="70"/>
      <c r="S109" s="70"/>
      <c r="T109" s="70"/>
      <c r="U109" s="70"/>
      <c r="V109" s="71"/>
    </row>
    <row r="110" spans="1:22" hidden="1" x14ac:dyDescent="0.2">
      <c r="A110" s="436" t="s">
        <v>30</v>
      </c>
      <c r="B110" s="452">
        <v>41043</v>
      </c>
      <c r="C110" s="13">
        <v>4</v>
      </c>
      <c r="D110" s="395" t="s">
        <v>354</v>
      </c>
      <c r="E110" s="396">
        <v>2</v>
      </c>
      <c r="F110" s="13">
        <v>6</v>
      </c>
      <c r="G110" s="13">
        <v>6</v>
      </c>
      <c r="H110" s="13">
        <v>3</v>
      </c>
      <c r="I110" s="13">
        <v>8</v>
      </c>
      <c r="J110" s="13">
        <v>4</v>
      </c>
      <c r="K110" s="13">
        <v>4</v>
      </c>
      <c r="L110" s="13">
        <v>4</v>
      </c>
      <c r="M110" s="13">
        <v>4</v>
      </c>
      <c r="N110" s="13">
        <v>6</v>
      </c>
      <c r="O110" s="394">
        <v>45</v>
      </c>
      <c r="P110" s="446">
        <v>45</v>
      </c>
      <c r="Q110" s="447"/>
      <c r="R110" s="70"/>
      <c r="S110" s="70"/>
      <c r="T110" s="70"/>
      <c r="U110" s="70"/>
      <c r="V110" s="71"/>
    </row>
    <row r="111" spans="1:22" hidden="1" x14ac:dyDescent="0.2">
      <c r="A111" s="441" t="s">
        <v>28</v>
      </c>
      <c r="B111" s="435">
        <v>41036</v>
      </c>
      <c r="C111" s="424">
        <v>3</v>
      </c>
      <c r="D111" s="392" t="s">
        <v>366</v>
      </c>
      <c r="E111" s="393">
        <v>1</v>
      </c>
      <c r="F111" s="424">
        <v>6</v>
      </c>
      <c r="G111" s="424">
        <v>5</v>
      </c>
      <c r="H111" s="424">
        <v>3</v>
      </c>
      <c r="I111" s="424">
        <v>7</v>
      </c>
      <c r="J111" s="424">
        <v>6</v>
      </c>
      <c r="K111" s="424">
        <v>5</v>
      </c>
      <c r="L111" s="424">
        <v>5</v>
      </c>
      <c r="M111" s="424">
        <v>5</v>
      </c>
      <c r="N111" s="424">
        <v>7</v>
      </c>
      <c r="O111" s="391">
        <v>49</v>
      </c>
      <c r="P111" s="450">
        <v>49</v>
      </c>
      <c r="Q111" s="451"/>
      <c r="R111" s="426"/>
      <c r="S111" s="426"/>
      <c r="T111" s="426"/>
      <c r="U111" s="426"/>
      <c r="V111" s="427"/>
    </row>
    <row r="112" spans="1:22" x14ac:dyDescent="0.2">
      <c r="A112" s="436" t="s">
        <v>29</v>
      </c>
      <c r="B112" s="437">
        <v>41036</v>
      </c>
      <c r="C112" s="13">
        <v>3</v>
      </c>
      <c r="D112" s="395" t="s">
        <v>374</v>
      </c>
      <c r="E112" s="396">
        <v>1</v>
      </c>
      <c r="F112" s="13">
        <v>7</v>
      </c>
      <c r="G112" s="13">
        <v>3</v>
      </c>
      <c r="H112" s="13">
        <v>3</v>
      </c>
      <c r="I112" s="13">
        <v>4</v>
      </c>
      <c r="J112" s="13">
        <v>7</v>
      </c>
      <c r="K112" s="13">
        <v>7</v>
      </c>
      <c r="L112" s="13">
        <v>3</v>
      </c>
      <c r="M112" s="13">
        <v>5</v>
      </c>
      <c r="N112" s="13">
        <v>5</v>
      </c>
      <c r="O112" s="394">
        <v>44</v>
      </c>
      <c r="P112" s="446">
        <v>44</v>
      </c>
      <c r="Q112" s="447"/>
      <c r="R112" s="70"/>
      <c r="S112" s="70"/>
      <c r="T112" s="70"/>
      <c r="U112" s="70"/>
      <c r="V112" s="71"/>
    </row>
    <row r="113" spans="1:22" hidden="1" x14ac:dyDescent="0.2">
      <c r="A113" s="436" t="s">
        <v>41</v>
      </c>
      <c r="B113" s="437">
        <v>41036</v>
      </c>
      <c r="C113" s="13">
        <v>3</v>
      </c>
      <c r="D113" s="395" t="s">
        <v>365</v>
      </c>
      <c r="E113" s="396">
        <v>1</v>
      </c>
      <c r="F113" s="13">
        <v>5</v>
      </c>
      <c r="G113" s="13">
        <v>5</v>
      </c>
      <c r="H113" s="13">
        <v>5</v>
      </c>
      <c r="I113" s="13">
        <v>4</v>
      </c>
      <c r="J113" s="13">
        <v>5</v>
      </c>
      <c r="K113" s="13">
        <v>7</v>
      </c>
      <c r="L113" s="13">
        <v>4</v>
      </c>
      <c r="M113" s="13">
        <v>8</v>
      </c>
      <c r="N113" s="13">
        <v>7</v>
      </c>
      <c r="O113" s="394">
        <v>50</v>
      </c>
      <c r="P113" s="446">
        <v>50</v>
      </c>
      <c r="Q113" s="447"/>
      <c r="R113" s="70"/>
      <c r="S113" s="70"/>
      <c r="T113" s="70"/>
      <c r="U113" s="70"/>
      <c r="V113" s="71"/>
    </row>
    <row r="114" spans="1:22" hidden="1" x14ac:dyDescent="0.2">
      <c r="A114" s="438" t="s">
        <v>47</v>
      </c>
      <c r="B114" s="437">
        <v>41036</v>
      </c>
      <c r="C114" s="13">
        <v>3</v>
      </c>
      <c r="D114" s="395" t="s">
        <v>373</v>
      </c>
      <c r="E114" s="396">
        <v>1</v>
      </c>
      <c r="F114" s="13">
        <v>6</v>
      </c>
      <c r="G114" s="13">
        <v>4</v>
      </c>
      <c r="H114" s="13">
        <v>3</v>
      </c>
      <c r="I114" s="13">
        <v>4</v>
      </c>
      <c r="J114" s="13">
        <v>4</v>
      </c>
      <c r="K114" s="13">
        <v>5</v>
      </c>
      <c r="L114" s="13">
        <v>3</v>
      </c>
      <c r="M114" s="13">
        <v>5</v>
      </c>
      <c r="N114" s="13">
        <v>6</v>
      </c>
      <c r="O114" s="394">
        <v>40</v>
      </c>
      <c r="P114" s="446">
        <v>40</v>
      </c>
      <c r="Q114" s="447"/>
      <c r="R114" s="70"/>
      <c r="S114" s="70"/>
      <c r="T114" s="70"/>
      <c r="U114" s="70"/>
      <c r="V114" s="71"/>
    </row>
    <row r="115" spans="1:22" hidden="1" x14ac:dyDescent="0.2">
      <c r="A115" s="438" t="s">
        <v>34</v>
      </c>
      <c r="B115" s="437">
        <v>41036</v>
      </c>
      <c r="C115" s="13">
        <v>3</v>
      </c>
      <c r="D115" s="395" t="s">
        <v>371</v>
      </c>
      <c r="E115" s="396">
        <v>2</v>
      </c>
      <c r="F115" s="13">
        <v>7</v>
      </c>
      <c r="G115" s="13">
        <v>7</v>
      </c>
      <c r="H115" s="13">
        <v>5</v>
      </c>
      <c r="I115" s="13">
        <v>8</v>
      </c>
      <c r="J115" s="13">
        <v>5</v>
      </c>
      <c r="K115" s="13">
        <v>5</v>
      </c>
      <c r="L115" s="13">
        <v>2</v>
      </c>
      <c r="M115" s="13">
        <v>7</v>
      </c>
      <c r="N115" s="13">
        <v>9</v>
      </c>
      <c r="O115" s="394">
        <v>55</v>
      </c>
      <c r="P115" s="446">
        <v>55</v>
      </c>
      <c r="Q115" s="447"/>
      <c r="R115" s="70"/>
      <c r="S115" s="70"/>
      <c r="T115" s="70"/>
      <c r="U115" s="70"/>
      <c r="V115" s="71"/>
    </row>
    <row r="116" spans="1:22" hidden="1" x14ac:dyDescent="0.2">
      <c r="A116" s="436" t="s">
        <v>37</v>
      </c>
      <c r="B116" s="437">
        <v>41036</v>
      </c>
      <c r="C116" s="13">
        <v>3</v>
      </c>
      <c r="D116" s="395" t="s">
        <v>361</v>
      </c>
      <c r="E116" s="396">
        <v>2</v>
      </c>
      <c r="F116" s="13">
        <v>7</v>
      </c>
      <c r="G116" s="13">
        <v>3</v>
      </c>
      <c r="H116" s="13">
        <v>4</v>
      </c>
      <c r="I116" s="13">
        <v>4</v>
      </c>
      <c r="J116" s="13">
        <v>2</v>
      </c>
      <c r="K116" s="13">
        <v>8</v>
      </c>
      <c r="L116" s="13">
        <v>4</v>
      </c>
      <c r="M116" s="13">
        <v>4</v>
      </c>
      <c r="N116" s="13">
        <v>5</v>
      </c>
      <c r="O116" s="394">
        <v>41</v>
      </c>
      <c r="P116" s="446">
        <v>41</v>
      </c>
      <c r="Q116" s="447"/>
      <c r="R116" s="70"/>
      <c r="S116" s="70"/>
      <c r="T116" s="70"/>
      <c r="U116" s="70"/>
      <c r="V116" s="71"/>
    </row>
    <row r="117" spans="1:22" ht="15" hidden="1" thickBot="1" x14ac:dyDescent="0.25">
      <c r="A117" s="436" t="s">
        <v>39</v>
      </c>
      <c r="B117" s="439">
        <v>41036</v>
      </c>
      <c r="C117" s="13">
        <v>3</v>
      </c>
      <c r="D117" s="395" t="s">
        <v>364</v>
      </c>
      <c r="E117" s="396">
        <v>2</v>
      </c>
      <c r="F117" s="13">
        <v>6</v>
      </c>
      <c r="G117" s="13">
        <v>4</v>
      </c>
      <c r="H117" s="13">
        <v>4</v>
      </c>
      <c r="I117" s="13">
        <v>5</v>
      </c>
      <c r="J117" s="13">
        <v>4</v>
      </c>
      <c r="K117" s="13">
        <v>5</v>
      </c>
      <c r="L117" s="13">
        <v>4</v>
      </c>
      <c r="M117" s="13">
        <v>4</v>
      </c>
      <c r="N117" s="13">
        <v>5</v>
      </c>
      <c r="O117" s="394">
        <v>41</v>
      </c>
      <c r="P117" s="446">
        <v>41</v>
      </c>
      <c r="Q117" s="447"/>
      <c r="R117" s="70"/>
      <c r="S117" s="70"/>
      <c r="T117" s="70"/>
      <c r="U117" s="70"/>
      <c r="V117" s="71"/>
    </row>
    <row r="118" spans="1:22" hidden="1" x14ac:dyDescent="0.2">
      <c r="A118" s="441" t="s">
        <v>39</v>
      </c>
      <c r="B118" s="442">
        <v>41029</v>
      </c>
      <c r="C118" s="424">
        <v>2</v>
      </c>
      <c r="D118" s="392" t="s">
        <v>381</v>
      </c>
      <c r="E118" s="393">
        <v>1</v>
      </c>
      <c r="F118" s="424">
        <v>5</v>
      </c>
      <c r="G118" s="424">
        <v>3</v>
      </c>
      <c r="H118" s="424">
        <v>4</v>
      </c>
      <c r="I118" s="424">
        <v>4</v>
      </c>
      <c r="J118" s="424">
        <v>4</v>
      </c>
      <c r="K118" s="424">
        <v>5</v>
      </c>
      <c r="L118" s="424">
        <v>3</v>
      </c>
      <c r="M118" s="424">
        <v>4</v>
      </c>
      <c r="N118" s="424">
        <v>7</v>
      </c>
      <c r="O118" s="391">
        <v>39</v>
      </c>
      <c r="P118" s="450">
        <v>39</v>
      </c>
      <c r="Q118" s="451"/>
      <c r="R118" s="426"/>
      <c r="S118" s="426"/>
      <c r="T118" s="426"/>
      <c r="U118" s="426"/>
      <c r="V118" s="427"/>
    </row>
    <row r="119" spans="1:22" hidden="1" x14ac:dyDescent="0.2">
      <c r="A119" s="436" t="s">
        <v>43</v>
      </c>
      <c r="B119" s="437">
        <v>41029</v>
      </c>
      <c r="C119" s="13">
        <v>2</v>
      </c>
      <c r="D119" s="395" t="s">
        <v>382</v>
      </c>
      <c r="E119" s="396">
        <v>1</v>
      </c>
      <c r="F119" s="13">
        <v>6</v>
      </c>
      <c r="G119" s="13">
        <v>6</v>
      </c>
      <c r="H119" s="13">
        <v>4</v>
      </c>
      <c r="I119" s="13">
        <v>4</v>
      </c>
      <c r="J119" s="13">
        <v>4</v>
      </c>
      <c r="K119" s="13">
        <v>5</v>
      </c>
      <c r="L119" s="13">
        <v>4</v>
      </c>
      <c r="M119" s="13">
        <v>5</v>
      </c>
      <c r="N119" s="13">
        <v>5</v>
      </c>
      <c r="O119" s="394">
        <v>43</v>
      </c>
      <c r="P119" s="446">
        <v>43</v>
      </c>
      <c r="Q119" s="447"/>
      <c r="R119" s="70"/>
      <c r="S119" s="70"/>
      <c r="T119" s="70"/>
      <c r="U119" s="70"/>
      <c r="V119" s="71"/>
    </row>
    <row r="120" spans="1:22" hidden="1" x14ac:dyDescent="0.2">
      <c r="A120" s="436" t="s">
        <v>41</v>
      </c>
      <c r="B120" s="437">
        <v>41029</v>
      </c>
      <c r="C120" s="13">
        <v>2</v>
      </c>
      <c r="D120" s="395" t="s">
        <v>429</v>
      </c>
      <c r="E120" s="396">
        <v>1</v>
      </c>
      <c r="F120" s="13">
        <v>5</v>
      </c>
      <c r="G120" s="13">
        <v>6</v>
      </c>
      <c r="H120" s="13">
        <v>5</v>
      </c>
      <c r="I120" s="13">
        <v>7</v>
      </c>
      <c r="J120" s="13">
        <v>8</v>
      </c>
      <c r="K120" s="13">
        <v>5</v>
      </c>
      <c r="L120" s="13">
        <v>4</v>
      </c>
      <c r="M120" s="13">
        <v>5</v>
      </c>
      <c r="N120" s="13">
        <v>5</v>
      </c>
      <c r="O120" s="394">
        <v>50</v>
      </c>
      <c r="P120" s="446">
        <v>50</v>
      </c>
      <c r="Q120" s="447"/>
      <c r="R120" s="70"/>
      <c r="S120" s="70"/>
      <c r="T120" s="70"/>
      <c r="U120" s="70"/>
      <c r="V120" s="71"/>
    </row>
    <row r="121" spans="1:22" hidden="1" x14ac:dyDescent="0.2">
      <c r="A121" s="438" t="s">
        <v>47</v>
      </c>
      <c r="B121" s="437">
        <v>41029</v>
      </c>
      <c r="C121" s="13">
        <v>2</v>
      </c>
      <c r="D121" s="395" t="s">
        <v>440</v>
      </c>
      <c r="E121" s="396">
        <v>2</v>
      </c>
      <c r="F121" s="13">
        <v>4</v>
      </c>
      <c r="G121" s="13">
        <v>4</v>
      </c>
      <c r="H121" s="13">
        <v>3</v>
      </c>
      <c r="I121" s="13">
        <v>3</v>
      </c>
      <c r="J121" s="13">
        <v>4</v>
      </c>
      <c r="K121" s="13">
        <v>6</v>
      </c>
      <c r="L121" s="13">
        <v>5</v>
      </c>
      <c r="M121" s="13">
        <v>4</v>
      </c>
      <c r="N121" s="13">
        <v>7</v>
      </c>
      <c r="O121" s="394">
        <v>40</v>
      </c>
      <c r="P121" s="446">
        <v>40</v>
      </c>
      <c r="Q121" s="447"/>
      <c r="R121" s="70"/>
      <c r="S121" s="70"/>
      <c r="T121" s="70"/>
      <c r="U121" s="70"/>
      <c r="V121" s="71"/>
    </row>
    <row r="122" spans="1:22" hidden="1" x14ac:dyDescent="0.2">
      <c r="A122" s="438" t="s">
        <v>37</v>
      </c>
      <c r="B122" s="437">
        <v>41029</v>
      </c>
      <c r="C122" s="13">
        <v>2</v>
      </c>
      <c r="D122" s="395" t="s">
        <v>428</v>
      </c>
      <c r="E122" s="396">
        <v>2</v>
      </c>
      <c r="F122" s="13">
        <v>4</v>
      </c>
      <c r="G122" s="13">
        <v>5</v>
      </c>
      <c r="H122" s="13">
        <v>5</v>
      </c>
      <c r="I122" s="13">
        <v>6</v>
      </c>
      <c r="J122" s="13">
        <v>4</v>
      </c>
      <c r="K122" s="13">
        <v>4</v>
      </c>
      <c r="L122" s="13">
        <v>4</v>
      </c>
      <c r="M122" s="13">
        <v>5</v>
      </c>
      <c r="N122" s="13">
        <v>6</v>
      </c>
      <c r="O122" s="394">
        <v>43</v>
      </c>
      <c r="P122" s="446">
        <v>43</v>
      </c>
      <c r="Q122" s="447"/>
      <c r="R122" s="70"/>
      <c r="S122" s="70"/>
      <c r="T122" s="70"/>
      <c r="U122" s="70"/>
      <c r="V122" s="71"/>
    </row>
    <row r="123" spans="1:22" x14ac:dyDescent="0.2">
      <c r="A123" s="436" t="s">
        <v>29</v>
      </c>
      <c r="B123" s="437">
        <v>41029</v>
      </c>
      <c r="C123" s="13">
        <v>2</v>
      </c>
      <c r="D123" s="395" t="s">
        <v>389</v>
      </c>
      <c r="E123" s="396">
        <v>2</v>
      </c>
      <c r="F123" s="13">
        <v>4</v>
      </c>
      <c r="G123" s="13">
        <v>6</v>
      </c>
      <c r="H123" s="13">
        <v>6</v>
      </c>
      <c r="I123" s="13">
        <v>5</v>
      </c>
      <c r="J123" s="13">
        <v>5</v>
      </c>
      <c r="K123" s="13">
        <v>4</v>
      </c>
      <c r="L123" s="13">
        <v>5</v>
      </c>
      <c r="M123" s="13">
        <v>5</v>
      </c>
      <c r="N123" s="13">
        <v>6</v>
      </c>
      <c r="O123" s="394">
        <v>46</v>
      </c>
      <c r="P123" s="446">
        <v>46</v>
      </c>
      <c r="Q123" s="447"/>
      <c r="R123" s="70"/>
      <c r="S123" s="70"/>
      <c r="T123" s="70"/>
      <c r="U123" s="70"/>
      <c r="V123" s="71"/>
    </row>
    <row r="124" spans="1:22" hidden="1" x14ac:dyDescent="0.2">
      <c r="A124" s="436" t="s">
        <v>34</v>
      </c>
      <c r="B124" s="437">
        <v>41029</v>
      </c>
      <c r="C124" s="13">
        <v>2</v>
      </c>
      <c r="D124" s="395" t="s">
        <v>387</v>
      </c>
      <c r="E124" s="396">
        <v>2</v>
      </c>
      <c r="F124" s="13">
        <v>7</v>
      </c>
      <c r="G124" s="13">
        <v>5</v>
      </c>
      <c r="H124" s="13">
        <v>6</v>
      </c>
      <c r="I124" s="13">
        <v>8</v>
      </c>
      <c r="J124" s="13">
        <v>5</v>
      </c>
      <c r="K124" s="13">
        <v>9</v>
      </c>
      <c r="L124" s="13">
        <v>6</v>
      </c>
      <c r="M124" s="13">
        <v>9</v>
      </c>
      <c r="N124" s="13">
        <v>10</v>
      </c>
      <c r="O124" s="394">
        <v>65</v>
      </c>
      <c r="P124" s="446">
        <v>63</v>
      </c>
      <c r="Q124" s="447"/>
      <c r="R124" s="70"/>
      <c r="S124" s="70"/>
      <c r="T124" s="70"/>
      <c r="U124" s="70"/>
      <c r="V124" s="71"/>
    </row>
    <row r="125" spans="1:22" hidden="1" x14ac:dyDescent="0.2">
      <c r="A125" s="438" t="s">
        <v>35</v>
      </c>
      <c r="B125" s="437">
        <v>41029</v>
      </c>
      <c r="C125" s="13">
        <v>2</v>
      </c>
      <c r="D125" s="395" t="s">
        <v>385</v>
      </c>
      <c r="E125" s="396">
        <v>3</v>
      </c>
      <c r="F125" s="13">
        <v>4</v>
      </c>
      <c r="G125" s="13">
        <v>3</v>
      </c>
      <c r="H125" s="13">
        <v>4</v>
      </c>
      <c r="I125" s="13">
        <v>6</v>
      </c>
      <c r="J125" s="13">
        <v>4</v>
      </c>
      <c r="K125" s="13">
        <v>4</v>
      </c>
      <c r="L125" s="13">
        <v>4</v>
      </c>
      <c r="M125" s="13">
        <v>6</v>
      </c>
      <c r="N125" s="13">
        <v>7</v>
      </c>
      <c r="O125" s="394">
        <v>42</v>
      </c>
      <c r="P125" s="446">
        <v>42</v>
      </c>
      <c r="Q125" s="447"/>
      <c r="R125" s="70"/>
      <c r="S125" s="70"/>
      <c r="T125" s="70"/>
      <c r="U125" s="70"/>
      <c r="V125" s="71"/>
    </row>
    <row r="126" spans="1:22" hidden="1" x14ac:dyDescent="0.2">
      <c r="A126" s="438" t="s">
        <v>40</v>
      </c>
      <c r="B126" s="437">
        <v>41029</v>
      </c>
      <c r="C126" s="13">
        <v>2</v>
      </c>
      <c r="D126" s="395" t="s">
        <v>388</v>
      </c>
      <c r="E126" s="396">
        <v>3</v>
      </c>
      <c r="F126" s="13">
        <v>5</v>
      </c>
      <c r="G126" s="13">
        <v>4</v>
      </c>
      <c r="H126" s="13">
        <v>4</v>
      </c>
      <c r="I126" s="13">
        <v>9</v>
      </c>
      <c r="J126" s="13">
        <v>6</v>
      </c>
      <c r="K126" s="13">
        <v>3</v>
      </c>
      <c r="L126" s="13">
        <v>4</v>
      </c>
      <c r="M126" s="13">
        <v>4</v>
      </c>
      <c r="N126" s="13">
        <v>5</v>
      </c>
      <c r="O126" s="394">
        <v>44</v>
      </c>
      <c r="P126" s="446">
        <v>43</v>
      </c>
      <c r="Q126" s="447"/>
      <c r="R126" s="70"/>
      <c r="S126" s="70"/>
      <c r="T126" s="70"/>
      <c r="U126" s="70"/>
      <c r="V126" s="71"/>
    </row>
    <row r="127" spans="1:22" ht="15" hidden="1" thickBot="1" x14ac:dyDescent="0.25">
      <c r="A127" s="453" t="s">
        <v>38</v>
      </c>
      <c r="B127" s="452">
        <v>41029</v>
      </c>
      <c r="C127" s="258">
        <v>2</v>
      </c>
      <c r="D127" s="398" t="s">
        <v>441</v>
      </c>
      <c r="E127" s="399">
        <v>3</v>
      </c>
      <c r="F127" s="454">
        <v>5</v>
      </c>
      <c r="G127" s="454">
        <v>5</v>
      </c>
      <c r="H127" s="454">
        <v>4</v>
      </c>
      <c r="I127" s="454">
        <v>7</v>
      </c>
      <c r="J127" s="454">
        <v>5</v>
      </c>
      <c r="K127" s="454">
        <v>7</v>
      </c>
      <c r="L127" s="454">
        <v>5</v>
      </c>
      <c r="M127" s="454">
        <v>5</v>
      </c>
      <c r="N127" s="454">
        <v>5</v>
      </c>
      <c r="O127" s="455">
        <v>48</v>
      </c>
      <c r="P127" s="456">
        <v>48</v>
      </c>
      <c r="Q127" s="457"/>
      <c r="R127" s="458"/>
      <c r="S127" s="458"/>
      <c r="T127" s="458"/>
      <c r="U127" s="458"/>
      <c r="V127" s="459"/>
    </row>
    <row r="128" spans="1:22" hidden="1" x14ac:dyDescent="0.2">
      <c r="A128" s="441" t="s">
        <v>41</v>
      </c>
      <c r="B128" s="435">
        <v>41022</v>
      </c>
      <c r="C128" s="424">
        <v>1</v>
      </c>
      <c r="D128" s="392" t="s">
        <v>405</v>
      </c>
      <c r="E128" s="393">
        <v>1</v>
      </c>
      <c r="F128" s="424">
        <v>6</v>
      </c>
      <c r="G128" s="424">
        <v>6</v>
      </c>
      <c r="H128" s="424">
        <v>4</v>
      </c>
      <c r="I128" s="424">
        <v>10</v>
      </c>
      <c r="J128" s="424">
        <v>4</v>
      </c>
      <c r="K128" s="424">
        <v>5</v>
      </c>
      <c r="L128" s="424">
        <v>4</v>
      </c>
      <c r="M128" s="424">
        <v>10</v>
      </c>
      <c r="N128" s="424">
        <v>7</v>
      </c>
      <c r="O128" s="391">
        <v>56</v>
      </c>
      <c r="P128" s="450">
        <v>52</v>
      </c>
      <c r="Q128" s="451"/>
      <c r="R128" s="426"/>
      <c r="S128" s="426"/>
      <c r="T128" s="426"/>
      <c r="U128" s="426"/>
      <c r="V128" s="427"/>
    </row>
    <row r="129" spans="1:22" hidden="1" x14ac:dyDescent="0.2">
      <c r="A129" s="436" t="s">
        <v>37</v>
      </c>
      <c r="B129" s="437">
        <v>41022</v>
      </c>
      <c r="C129" s="13">
        <v>1</v>
      </c>
      <c r="D129" s="395" t="s">
        <v>400</v>
      </c>
      <c r="E129" s="396">
        <v>1</v>
      </c>
      <c r="F129" s="13">
        <v>4</v>
      </c>
      <c r="G129" s="13">
        <v>6</v>
      </c>
      <c r="H129" s="13">
        <v>3</v>
      </c>
      <c r="I129" s="13">
        <v>6</v>
      </c>
      <c r="J129" s="13">
        <v>4</v>
      </c>
      <c r="K129" s="13">
        <v>4</v>
      </c>
      <c r="L129" s="13">
        <v>4</v>
      </c>
      <c r="M129" s="13">
        <v>6</v>
      </c>
      <c r="N129" s="13">
        <v>5</v>
      </c>
      <c r="O129" s="394">
        <v>42</v>
      </c>
      <c r="P129" s="446">
        <v>42</v>
      </c>
      <c r="Q129" s="447"/>
      <c r="R129" s="70"/>
      <c r="S129" s="70"/>
      <c r="T129" s="70"/>
      <c r="U129" s="70"/>
      <c r="V129" s="71"/>
    </row>
    <row r="130" spans="1:22" hidden="1" x14ac:dyDescent="0.2">
      <c r="A130" s="436" t="s">
        <v>39</v>
      </c>
      <c r="B130" s="437">
        <v>41022</v>
      </c>
      <c r="C130" s="13">
        <v>1</v>
      </c>
      <c r="D130" s="395" t="s">
        <v>399</v>
      </c>
      <c r="E130" s="396">
        <v>1</v>
      </c>
      <c r="F130" s="13">
        <v>4</v>
      </c>
      <c r="G130" s="13">
        <v>4</v>
      </c>
      <c r="H130" s="13">
        <v>4</v>
      </c>
      <c r="I130" s="13">
        <v>4</v>
      </c>
      <c r="J130" s="13">
        <v>4</v>
      </c>
      <c r="K130" s="13">
        <v>6</v>
      </c>
      <c r="L130" s="13">
        <v>6</v>
      </c>
      <c r="M130" s="13">
        <v>6</v>
      </c>
      <c r="N130" s="13">
        <v>6</v>
      </c>
      <c r="O130" s="394">
        <v>44</v>
      </c>
      <c r="P130" s="446">
        <v>44</v>
      </c>
      <c r="Q130" s="447"/>
      <c r="R130" s="70"/>
      <c r="S130" s="70"/>
      <c r="T130" s="70"/>
      <c r="U130" s="70"/>
      <c r="V130" s="71"/>
    </row>
    <row r="131" spans="1:22" hidden="1" x14ac:dyDescent="0.2">
      <c r="A131" s="438" t="s">
        <v>28</v>
      </c>
      <c r="B131" s="437">
        <v>41022</v>
      </c>
      <c r="C131" s="13">
        <v>1</v>
      </c>
      <c r="D131" s="395" t="s">
        <v>394</v>
      </c>
      <c r="E131" s="396">
        <v>2</v>
      </c>
      <c r="F131" s="13">
        <v>5</v>
      </c>
      <c r="G131" s="13">
        <v>6</v>
      </c>
      <c r="H131" s="13">
        <v>6</v>
      </c>
      <c r="I131" s="13">
        <v>6</v>
      </c>
      <c r="J131" s="13">
        <v>5</v>
      </c>
      <c r="K131" s="13">
        <v>5</v>
      </c>
      <c r="L131" s="13">
        <v>4</v>
      </c>
      <c r="M131" s="13">
        <v>5</v>
      </c>
      <c r="N131" s="13">
        <v>9</v>
      </c>
      <c r="O131" s="394">
        <v>51</v>
      </c>
      <c r="P131" s="446">
        <v>51</v>
      </c>
      <c r="Q131" s="447"/>
      <c r="R131" s="70"/>
      <c r="S131" s="70"/>
      <c r="T131" s="70"/>
      <c r="U131" s="70"/>
      <c r="V131" s="71"/>
    </row>
    <row r="132" spans="1:22" hidden="1" x14ac:dyDescent="0.2">
      <c r="A132" s="438" t="s">
        <v>30</v>
      </c>
      <c r="B132" s="437">
        <v>41022</v>
      </c>
      <c r="C132" s="13">
        <v>1</v>
      </c>
      <c r="D132" s="395" t="s">
        <v>442</v>
      </c>
      <c r="E132" s="396">
        <v>2</v>
      </c>
      <c r="F132" s="13">
        <v>4</v>
      </c>
      <c r="G132" s="13">
        <v>6</v>
      </c>
      <c r="H132" s="13">
        <v>4</v>
      </c>
      <c r="I132" s="13">
        <v>6</v>
      </c>
      <c r="J132" s="13">
        <v>4</v>
      </c>
      <c r="K132" s="13">
        <v>7</v>
      </c>
      <c r="L132" s="13">
        <v>5</v>
      </c>
      <c r="M132" s="13">
        <v>4</v>
      </c>
      <c r="N132" s="13">
        <v>6</v>
      </c>
      <c r="O132" s="394">
        <v>46</v>
      </c>
      <c r="P132" s="446">
        <v>46</v>
      </c>
      <c r="Q132" s="447"/>
      <c r="R132" s="70"/>
      <c r="S132" s="70"/>
      <c r="T132" s="70"/>
      <c r="U132" s="70"/>
      <c r="V132" s="71"/>
    </row>
    <row r="133" spans="1:22" hidden="1" x14ac:dyDescent="0.2">
      <c r="A133" s="436" t="s">
        <v>32</v>
      </c>
      <c r="B133" s="437">
        <v>41022</v>
      </c>
      <c r="C133" s="13">
        <v>1</v>
      </c>
      <c r="D133" s="395" t="s">
        <v>396</v>
      </c>
      <c r="E133" s="396">
        <v>2</v>
      </c>
      <c r="F133" s="13">
        <v>5</v>
      </c>
      <c r="G133" s="13">
        <v>6</v>
      </c>
      <c r="H133" s="13">
        <v>4</v>
      </c>
      <c r="I133" s="13">
        <v>6</v>
      </c>
      <c r="J133" s="13">
        <v>4</v>
      </c>
      <c r="K133" s="13">
        <v>4</v>
      </c>
      <c r="L133" s="13">
        <v>5</v>
      </c>
      <c r="M133" s="13">
        <v>4</v>
      </c>
      <c r="N133" s="13">
        <v>5</v>
      </c>
      <c r="O133" s="394">
        <v>43</v>
      </c>
      <c r="P133" s="446">
        <v>43</v>
      </c>
      <c r="Q133" s="447"/>
      <c r="R133" s="70"/>
      <c r="S133" s="70"/>
      <c r="T133" s="70"/>
      <c r="U133" s="70"/>
      <c r="V133" s="71"/>
    </row>
    <row r="134" spans="1:22" hidden="1" x14ac:dyDescent="0.2">
      <c r="A134" s="436" t="s">
        <v>47</v>
      </c>
      <c r="B134" s="437">
        <v>41022</v>
      </c>
      <c r="C134" s="13">
        <v>1</v>
      </c>
      <c r="D134" s="395" t="s">
        <v>430</v>
      </c>
      <c r="E134" s="396">
        <v>2</v>
      </c>
      <c r="F134" s="13">
        <v>5</v>
      </c>
      <c r="G134" s="13">
        <v>6</v>
      </c>
      <c r="H134" s="13">
        <v>3</v>
      </c>
      <c r="I134" s="13">
        <v>5</v>
      </c>
      <c r="J134" s="13">
        <v>3</v>
      </c>
      <c r="K134" s="13">
        <v>4</v>
      </c>
      <c r="L134" s="13">
        <v>4</v>
      </c>
      <c r="M134" s="13">
        <v>6</v>
      </c>
      <c r="N134" s="13">
        <v>6</v>
      </c>
      <c r="O134" s="394">
        <v>42</v>
      </c>
      <c r="P134" s="446">
        <v>42</v>
      </c>
      <c r="Q134" s="447"/>
      <c r="R134" s="70"/>
      <c r="S134" s="70"/>
      <c r="T134" s="70"/>
      <c r="U134" s="70"/>
      <c r="V134" s="71"/>
    </row>
    <row r="135" spans="1:22" hidden="1" x14ac:dyDescent="0.2">
      <c r="A135" s="438" t="s">
        <v>38</v>
      </c>
      <c r="B135" s="437">
        <v>41022</v>
      </c>
      <c r="C135" s="13">
        <v>1</v>
      </c>
      <c r="D135" s="395" t="s">
        <v>397</v>
      </c>
      <c r="E135" s="396">
        <v>3</v>
      </c>
      <c r="F135" s="13">
        <v>7</v>
      </c>
      <c r="G135" s="13">
        <v>4</v>
      </c>
      <c r="H135" s="13">
        <v>3</v>
      </c>
      <c r="I135" s="13">
        <v>6</v>
      </c>
      <c r="J135" s="13">
        <v>7</v>
      </c>
      <c r="K135" s="13">
        <v>6</v>
      </c>
      <c r="L135" s="13">
        <v>5</v>
      </c>
      <c r="M135" s="13">
        <v>6</v>
      </c>
      <c r="N135" s="13">
        <v>7</v>
      </c>
      <c r="O135" s="394">
        <v>51</v>
      </c>
      <c r="P135" s="446">
        <v>51</v>
      </c>
      <c r="Q135" s="447"/>
      <c r="R135" s="70"/>
      <c r="S135" s="70"/>
      <c r="T135" s="70"/>
      <c r="U135" s="70"/>
      <c r="V135" s="71"/>
    </row>
    <row r="136" spans="1:22" ht="15" hidden="1" thickBot="1" x14ac:dyDescent="0.25">
      <c r="A136" s="453" t="s">
        <v>40</v>
      </c>
      <c r="B136" s="439">
        <v>41022</v>
      </c>
      <c r="C136" s="258">
        <v>1</v>
      </c>
      <c r="D136" s="398" t="s">
        <v>398</v>
      </c>
      <c r="E136" s="399">
        <v>3</v>
      </c>
      <c r="F136" s="460">
        <v>7</v>
      </c>
      <c r="G136" s="460">
        <v>4</v>
      </c>
      <c r="H136" s="460">
        <v>4</v>
      </c>
      <c r="I136" s="460">
        <v>6</v>
      </c>
      <c r="J136" s="460">
        <v>5</v>
      </c>
      <c r="K136" s="460">
        <v>5</v>
      </c>
      <c r="L136" s="460">
        <v>4</v>
      </c>
      <c r="M136" s="460">
        <v>6</v>
      </c>
      <c r="N136" s="460">
        <v>6</v>
      </c>
      <c r="O136" s="455">
        <v>47</v>
      </c>
      <c r="P136" s="456">
        <v>47</v>
      </c>
      <c r="Q136" s="457"/>
      <c r="R136" s="458"/>
      <c r="S136" s="458"/>
      <c r="T136" s="458"/>
      <c r="U136" s="458"/>
      <c r="V136" s="459"/>
    </row>
    <row r="137" spans="1:22" hidden="1" x14ac:dyDescent="0.2">
      <c r="A137" s="153" t="s">
        <v>6</v>
      </c>
      <c r="B137" s="151" t="s">
        <v>4</v>
      </c>
      <c r="C137" s="69" t="s">
        <v>4</v>
      </c>
      <c r="D137" s="152"/>
      <c r="E137" s="15" t="s">
        <v>4</v>
      </c>
      <c r="F137" s="461">
        <v>5.4666666666666668</v>
      </c>
      <c r="G137" s="462">
        <v>4.8740740740740742</v>
      </c>
      <c r="H137" s="462">
        <v>4.4888888888888889</v>
      </c>
      <c r="I137" s="462">
        <v>6.0814814814814815</v>
      </c>
      <c r="J137" s="462">
        <v>4.8074074074074078</v>
      </c>
      <c r="K137" s="462">
        <v>5.3037037037037038</v>
      </c>
      <c r="L137" s="462">
        <v>4.2444444444444445</v>
      </c>
      <c r="M137" s="462">
        <v>5.5777777777777775</v>
      </c>
      <c r="N137" s="463">
        <v>6.2740740740740737</v>
      </c>
      <c r="O137" s="191">
        <v>47.11851851851852</v>
      </c>
      <c r="P137" s="154">
        <v>46.733333333333334</v>
      </c>
      <c r="Q137" s="155"/>
      <c r="R137" s="156"/>
      <c r="S137" s="156"/>
      <c r="T137" s="156"/>
      <c r="U137" s="156"/>
      <c r="V137" s="157"/>
    </row>
    <row r="138" spans="1:22" hidden="1" x14ac:dyDescent="0.2">
      <c r="A138" s="16" t="s">
        <v>44</v>
      </c>
      <c r="B138" s="47" t="s">
        <v>4</v>
      </c>
      <c r="C138" s="17" t="s">
        <v>4</v>
      </c>
      <c r="D138" s="30"/>
      <c r="E138" s="14" t="s">
        <v>4</v>
      </c>
      <c r="F138" s="18">
        <v>1.4666666666666668</v>
      </c>
      <c r="G138" s="19">
        <v>0.87407407407407423</v>
      </c>
      <c r="H138" s="19">
        <v>1.4888888888888889</v>
      </c>
      <c r="I138" s="19">
        <v>2.0814814814814815</v>
      </c>
      <c r="J138" s="19">
        <v>0.8074074074074078</v>
      </c>
      <c r="K138" s="19">
        <v>1.3037037037037038</v>
      </c>
      <c r="L138" s="19">
        <v>1.2444444444444445</v>
      </c>
      <c r="M138" s="19">
        <v>1.5777777777777775</v>
      </c>
      <c r="N138" s="20">
        <v>1.2740740740740737</v>
      </c>
      <c r="O138" s="192">
        <v>12.11851851851852</v>
      </c>
      <c r="P138" s="20" t="s">
        <v>4</v>
      </c>
      <c r="Q138" s="108"/>
      <c r="R138" s="109"/>
      <c r="S138" s="109"/>
      <c r="T138" s="109"/>
      <c r="U138" s="109"/>
      <c r="V138" s="110"/>
    </row>
    <row r="139" spans="1:22" hidden="1" x14ac:dyDescent="0.2">
      <c r="A139" s="16" t="s">
        <v>45</v>
      </c>
      <c r="B139" s="47" t="s">
        <v>4</v>
      </c>
      <c r="C139" s="17" t="s">
        <v>4</v>
      </c>
      <c r="D139" s="30"/>
      <c r="E139" s="14" t="s">
        <v>4</v>
      </c>
      <c r="F139" s="21">
        <v>4</v>
      </c>
      <c r="G139" s="22">
        <v>8</v>
      </c>
      <c r="H139" s="22">
        <v>3</v>
      </c>
      <c r="I139" s="22">
        <v>1</v>
      </c>
      <c r="J139" s="22">
        <v>9</v>
      </c>
      <c r="K139" s="22">
        <v>5</v>
      </c>
      <c r="L139" s="22">
        <v>7</v>
      </c>
      <c r="M139" s="22">
        <v>2</v>
      </c>
      <c r="N139" s="23">
        <v>6</v>
      </c>
      <c r="O139" s="192"/>
      <c r="P139" s="20"/>
      <c r="Q139" s="108"/>
      <c r="R139" s="109"/>
      <c r="S139" s="109"/>
      <c r="T139" s="109"/>
      <c r="U139" s="109"/>
      <c r="V139" s="110"/>
    </row>
    <row r="140" spans="1:22" hidden="1" x14ac:dyDescent="0.2">
      <c r="A140" s="16" t="s">
        <v>5</v>
      </c>
      <c r="B140" s="47" t="s">
        <v>4</v>
      </c>
      <c r="C140" s="17" t="s">
        <v>4</v>
      </c>
      <c r="D140" s="30"/>
      <c r="E140" s="14" t="s">
        <v>4</v>
      </c>
      <c r="F140" s="21">
        <v>340</v>
      </c>
      <c r="G140" s="22">
        <v>275</v>
      </c>
      <c r="H140" s="22">
        <v>175</v>
      </c>
      <c r="I140" s="22">
        <v>375</v>
      </c>
      <c r="J140" s="22">
        <v>255</v>
      </c>
      <c r="K140" s="22">
        <v>325</v>
      </c>
      <c r="L140" s="22">
        <v>165</v>
      </c>
      <c r="M140" s="22">
        <v>365</v>
      </c>
      <c r="N140" s="23">
        <v>465</v>
      </c>
      <c r="O140" s="193">
        <v>2740</v>
      </c>
      <c r="P140" s="396" t="s">
        <v>4</v>
      </c>
      <c r="Q140" s="108"/>
      <c r="R140" s="109"/>
      <c r="S140" s="109"/>
      <c r="T140" s="109"/>
      <c r="U140" s="109"/>
      <c r="V140" s="110"/>
    </row>
    <row r="141" spans="1:22" ht="15" hidden="1" thickBot="1" x14ac:dyDescent="0.25">
      <c r="A141" s="24" t="s">
        <v>3</v>
      </c>
      <c r="B141" s="48" t="s">
        <v>4</v>
      </c>
      <c r="C141" s="25" t="s">
        <v>4</v>
      </c>
      <c r="D141" s="31"/>
      <c r="E141" s="9" t="s">
        <v>4</v>
      </c>
      <c r="F141" s="27">
        <v>4</v>
      </c>
      <c r="G141" s="26">
        <v>4</v>
      </c>
      <c r="H141" s="26">
        <v>3</v>
      </c>
      <c r="I141" s="26">
        <v>4</v>
      </c>
      <c r="J141" s="26">
        <v>4</v>
      </c>
      <c r="K141" s="26">
        <v>4</v>
      </c>
      <c r="L141" s="26">
        <v>3</v>
      </c>
      <c r="M141" s="26">
        <v>4</v>
      </c>
      <c r="N141" s="28">
        <v>5</v>
      </c>
      <c r="O141" s="25">
        <v>35</v>
      </c>
      <c r="P141" s="399" t="s">
        <v>4</v>
      </c>
      <c r="Q141" s="111"/>
      <c r="R141" s="112"/>
      <c r="S141" s="112"/>
      <c r="T141" s="112"/>
      <c r="U141" s="112"/>
      <c r="V141" s="113"/>
    </row>
    <row r="144" spans="1:22" ht="15" thickBot="1" x14ac:dyDescent="0.25"/>
    <row r="145" spans="4:15" ht="15" thickBot="1" x14ac:dyDescent="0.25">
      <c r="D145" s="185"/>
      <c r="E145" s="194"/>
      <c r="F145" s="195" t="s">
        <v>7</v>
      </c>
      <c r="G145" s="196" t="s">
        <v>8</v>
      </c>
      <c r="H145" s="196" t="s">
        <v>9</v>
      </c>
      <c r="I145" s="196" t="s">
        <v>10</v>
      </c>
      <c r="J145" s="196" t="s">
        <v>11</v>
      </c>
      <c r="K145" s="196" t="s">
        <v>12</v>
      </c>
      <c r="L145" s="196" t="s">
        <v>13</v>
      </c>
      <c r="M145" s="196" t="s">
        <v>14</v>
      </c>
      <c r="N145" s="197" t="s">
        <v>15</v>
      </c>
      <c r="O145" s="186" t="s">
        <v>16</v>
      </c>
    </row>
    <row r="146" spans="4:15" x14ac:dyDescent="0.2">
      <c r="D146" s="1037" t="s">
        <v>6</v>
      </c>
      <c r="E146" s="1038"/>
      <c r="F146" s="464">
        <v>5.4666666666666668</v>
      </c>
      <c r="G146" s="465">
        <v>4.8740740740740742</v>
      </c>
      <c r="H146" s="465">
        <v>4.4888888888888889</v>
      </c>
      <c r="I146" s="465">
        <v>6.0814814814814815</v>
      </c>
      <c r="J146" s="465">
        <v>4.8074074074074078</v>
      </c>
      <c r="K146" s="465">
        <v>5.3037037037037038</v>
      </c>
      <c r="L146" s="465">
        <v>4.2444444444444445</v>
      </c>
      <c r="M146" s="465">
        <v>5.5777777777777775</v>
      </c>
      <c r="N146" s="466">
        <v>6.2740740740740737</v>
      </c>
      <c r="O146" s="198">
        <v>47.11851851851852</v>
      </c>
    </row>
    <row r="147" spans="4:15" x14ac:dyDescent="0.2">
      <c r="D147" s="1039" t="s">
        <v>44</v>
      </c>
      <c r="E147" s="1040"/>
      <c r="F147" s="199">
        <v>1.4666666666666668</v>
      </c>
      <c r="G147" s="200">
        <v>0.87407407407407423</v>
      </c>
      <c r="H147" s="200">
        <v>1.4888888888888889</v>
      </c>
      <c r="I147" s="200">
        <v>2.0814814814814815</v>
      </c>
      <c r="J147" s="200">
        <v>0.8074074074074078</v>
      </c>
      <c r="K147" s="200">
        <v>1.3037037037037038</v>
      </c>
      <c r="L147" s="200">
        <v>1.2444444444444445</v>
      </c>
      <c r="M147" s="200">
        <v>1.5777777777777775</v>
      </c>
      <c r="N147" s="201">
        <v>1.2740740740740737</v>
      </c>
      <c r="O147" s="202">
        <v>12.11851851851852</v>
      </c>
    </row>
    <row r="148" spans="4:15" x14ac:dyDescent="0.2">
      <c r="D148" s="1039" t="s">
        <v>45</v>
      </c>
      <c r="E148" s="1040"/>
      <c r="F148" s="199">
        <v>4</v>
      </c>
      <c r="G148" s="200">
        <v>8</v>
      </c>
      <c r="H148" s="200">
        <v>3</v>
      </c>
      <c r="I148" s="200">
        <v>1</v>
      </c>
      <c r="J148" s="200">
        <v>9</v>
      </c>
      <c r="K148" s="200">
        <v>5</v>
      </c>
      <c r="L148" s="200">
        <v>7</v>
      </c>
      <c r="M148" s="200">
        <v>2</v>
      </c>
      <c r="N148" s="201">
        <v>6</v>
      </c>
      <c r="O148" s="203"/>
    </row>
    <row r="149" spans="4:15" x14ac:dyDescent="0.2">
      <c r="D149" s="1039" t="s">
        <v>5</v>
      </c>
      <c r="E149" s="1040"/>
      <c r="F149" s="199">
        <v>340</v>
      </c>
      <c r="G149" s="200">
        <v>275</v>
      </c>
      <c r="H149" s="200">
        <v>175</v>
      </c>
      <c r="I149" s="200">
        <v>375</v>
      </c>
      <c r="J149" s="200">
        <v>255</v>
      </c>
      <c r="K149" s="200">
        <v>325</v>
      </c>
      <c r="L149" s="200">
        <v>165</v>
      </c>
      <c r="M149" s="200">
        <v>365</v>
      </c>
      <c r="N149" s="201">
        <v>465</v>
      </c>
      <c r="O149" s="203">
        <v>2740</v>
      </c>
    </row>
    <row r="150" spans="4:15" ht="15" thickBot="1" x14ac:dyDescent="0.25">
      <c r="D150" s="1035" t="s">
        <v>3</v>
      </c>
      <c r="E150" s="1036"/>
      <c r="F150" s="204">
        <v>4</v>
      </c>
      <c r="G150" s="187">
        <v>4</v>
      </c>
      <c r="H150" s="187">
        <v>3</v>
      </c>
      <c r="I150" s="187">
        <v>4</v>
      </c>
      <c r="J150" s="187">
        <v>4</v>
      </c>
      <c r="K150" s="187">
        <v>4</v>
      </c>
      <c r="L150" s="187">
        <v>3</v>
      </c>
      <c r="M150" s="187">
        <v>4</v>
      </c>
      <c r="N150" s="188">
        <v>5</v>
      </c>
      <c r="O150" s="205">
        <v>35</v>
      </c>
    </row>
    <row r="151" spans="4:15" x14ac:dyDescent="0.2">
      <c r="D151" s="185"/>
      <c r="E151" s="194"/>
      <c r="F151" s="194"/>
      <c r="G151" s="206"/>
      <c r="H151" s="206"/>
      <c r="I151" s="206"/>
      <c r="J151" s="206"/>
      <c r="K151" s="206"/>
      <c r="L151" s="206"/>
      <c r="M151" s="206"/>
      <c r="N151" s="206"/>
      <c r="O151" s="194"/>
    </row>
    <row r="152" spans="4:15" x14ac:dyDescent="0.2">
      <c r="D152" s="185"/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</row>
    <row r="153" spans="4:15" x14ac:dyDescent="0.2">
      <c r="D153" s="185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</row>
    <row r="154" spans="4:15" x14ac:dyDescent="0.2">
      <c r="D154" s="185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</row>
    <row r="155" spans="4:15" x14ac:dyDescent="0.2">
      <c r="D155" s="185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</row>
    <row r="156" spans="4:15" x14ac:dyDescent="0.2">
      <c r="D156" s="185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</row>
    <row r="157" spans="4:15" x14ac:dyDescent="0.2">
      <c r="D157" s="185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</row>
    <row r="158" spans="4:15" x14ac:dyDescent="0.2">
      <c r="D158" s="185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</row>
    <row r="159" spans="4:15" x14ac:dyDescent="0.2">
      <c r="D159" s="185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</row>
    <row r="160" spans="4:15" x14ac:dyDescent="0.2">
      <c r="D160" s="185"/>
      <c r="E160" s="194"/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</row>
    <row r="161" spans="4:15" x14ac:dyDescent="0.2">
      <c r="D161" s="185"/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</row>
    <row r="162" spans="4:15" x14ac:dyDescent="0.2">
      <c r="D162" s="185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</row>
  </sheetData>
  <autoFilter ref="A1:AA141">
    <filterColumn colId="0">
      <filters>
        <filter val="Burke, David"/>
      </filters>
    </filterColumn>
    <filterColumn colId="23" showButton="0"/>
    <filterColumn colId="24" showButton="0"/>
    <filterColumn colId="25" showButton="0"/>
  </autoFilter>
  <mergeCells count="6">
    <mergeCell ref="D150:E150"/>
    <mergeCell ref="X1:AA1"/>
    <mergeCell ref="D146:E146"/>
    <mergeCell ref="D147:E147"/>
    <mergeCell ref="D148:E148"/>
    <mergeCell ref="D149:E149"/>
  </mergeCells>
  <conditionalFormatting sqref="H129:H135 H119:H126 H112:H117 H103:H110 H100:H101 H91:H98 H83:H89 H77:H81 H74:H75 H68:H72 H59:H63 H66 H49:H53 H56 H41:H45 H38:H39 H30:H34 H21:H25 H11:H15 H3:H7">
    <cfRule type="cellIs" dxfId="81" priority="3" stopIfTrue="1" operator="greaterThan">
      <formula>$H$141*2</formula>
    </cfRule>
  </conditionalFormatting>
  <conditionalFormatting sqref="I129:I135 I119:I126 I112:I117 I103:I110 I100:I101 I91:I98 I83:I89 I77:I81 I74:I75 I68:I72 I59:I63 I66 I49:I53 I56 I41:I45 I38:I39 I30:I34 I21:I25 I11:I15 I3:I7">
    <cfRule type="cellIs" dxfId="80" priority="4" stopIfTrue="1" operator="greaterThan">
      <formula>$I$141*2</formula>
    </cfRule>
  </conditionalFormatting>
  <conditionalFormatting sqref="J129:J135 J119:J126 J112:J117 J103:J110 J100:J101 J91:J98 J83:J89 J77:J81 J74:J75 J68:J72 J59:J63 J66 J49:J53 J56 J41:J45 J38:J39 J30:J34 J21:J25 J11:J15 J3:J7">
    <cfRule type="cellIs" dxfId="79" priority="5" stopIfTrue="1" operator="greaterThan">
      <formula>$J$141*2</formula>
    </cfRule>
  </conditionalFormatting>
  <conditionalFormatting sqref="K129:K135 K119:K126 K112:K117 K103:K110 K100:K101 K91:K98 K83:K89 K77:K81 K74:K75 K68:K72 K59:K63 K66 K49:K53 K56 K41:K45 K38:K39 K30:K34 K21:K25 K11:K15 K3:K7">
    <cfRule type="cellIs" dxfId="78" priority="6" stopIfTrue="1" operator="greaterThan">
      <formula>$K$141*2</formula>
    </cfRule>
  </conditionalFormatting>
  <conditionalFormatting sqref="L129:L135 L119:L126 L112:L117 L103:L110 L100:L101 L91:L98 L83:L89 L77:L81 L74:L75 L68:L72 L59:L63 L66 L49:L53 L56 L41:L45 L38:L39 L30:L34 L21:L25 L11:L15 L3:L7">
    <cfRule type="cellIs" dxfId="77" priority="7" stopIfTrue="1" operator="greaterThan">
      <formula>$L$141*2</formula>
    </cfRule>
  </conditionalFormatting>
  <conditionalFormatting sqref="M129:M135 M119:M126 M112:M117 M103:M110 M100:M101 M91:M98 M83:M89 M77:M81 M74:M75 M68:M72 M59:M63 M66 M49:M53 M56 M41:M45 M38:M39 M30:M34 M21:M25 M11:M15 M3:M7">
    <cfRule type="cellIs" dxfId="76" priority="8" stopIfTrue="1" operator="greaterThan">
      <formula>$M$141*2</formula>
    </cfRule>
  </conditionalFormatting>
  <conditionalFormatting sqref="N129:N135 N119:N126 N112:N117 N103:N110 N100:N101 N91:N98 N83:N89 N77:N81 N74:N75 N68:N72 N59:N63 N66 N49:N53 N56 N41:N45 N38:N39 N30:N34 N21:N25 N11:N15 N3:N7">
    <cfRule type="cellIs" dxfId="75" priority="9" stopIfTrue="1" operator="greaterThan">
      <formula>$N$141*2</formula>
    </cfRule>
  </conditionalFormatting>
  <conditionalFormatting sqref="G129:G135 G119:G126 G112:G117 G103:G110 G100:G101 G91:G98 G83:G89 G77:G81 G74:G75 G68:G72 G59:G63 G66 G49:G53 G56 G41:G45 G38:G39 G30:G34 G21:G25 G11:G15 G3:G7">
    <cfRule type="cellIs" dxfId="74" priority="10" stopIfTrue="1" operator="greaterThan">
      <formula>$G$141*2</formula>
    </cfRule>
  </conditionalFormatting>
  <conditionalFormatting sqref="F10:N136">
    <cfRule type="cellIs" dxfId="73" priority="2" stopIfTrue="1" operator="greaterThan">
      <formula>F$141*2</formula>
    </cfRule>
  </conditionalFormatting>
  <conditionalFormatting sqref="F2:N9">
    <cfRule type="cellIs" dxfId="72" priority="1" stopIfTrue="1" operator="greaterThan">
      <formula>F$141*2</formula>
    </cfRule>
  </conditionalFormatting>
  <pageMargins left="0.7" right="0.7" top="0.75" bottom="0.75" header="0.3" footer="0.3"/>
  <pageSetup orientation="portrait" r:id="rId1"/>
  <headerFooter differentOddEven="1" differentFirst="1"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filterMode="1"/>
  <dimension ref="A1:Y167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O128" sqref="O128"/>
    </sheetView>
  </sheetViews>
  <sheetFormatPr defaultRowHeight="14.25" x14ac:dyDescent="0.2"/>
  <cols>
    <col min="1" max="1" width="20.7109375" style="11" bestFit="1" customWidth="1"/>
    <col min="2" max="2" width="9.140625" style="404"/>
    <col min="3" max="3" width="5.85546875" style="404" bestFit="1" customWidth="1"/>
    <col min="4" max="4" width="18.5703125" style="404" bestFit="1" customWidth="1"/>
    <col min="5" max="5" width="6" style="11" bestFit="1" customWidth="1"/>
    <col min="6" max="9" width="4.5703125" style="11" bestFit="1" customWidth="1"/>
    <col min="10" max="14" width="4.5703125" style="11" customWidth="1"/>
    <col min="15" max="15" width="9.28515625" style="11" bestFit="1" customWidth="1"/>
    <col min="16" max="16" width="5.7109375" style="11" bestFit="1" customWidth="1"/>
    <col min="17" max="17" width="10" style="11" bestFit="1" customWidth="1"/>
    <col min="18" max="18" width="12.7109375" style="11" bestFit="1" customWidth="1"/>
    <col min="19" max="19" width="13.140625" style="11" bestFit="1" customWidth="1"/>
    <col min="20" max="20" width="10.140625" style="11" bestFit="1" customWidth="1"/>
    <col min="21" max="21" width="12.85546875" style="11" bestFit="1" customWidth="1"/>
    <col min="22" max="22" width="13.28515625" style="11" bestFit="1" customWidth="1"/>
    <col min="23" max="23" width="9.140625" style="11"/>
    <col min="24" max="24" width="19" style="11" bestFit="1" customWidth="1"/>
    <col min="25" max="25" width="14.28515625" style="11" customWidth="1"/>
    <col min="26" max="256" width="9.140625" style="34"/>
    <col min="257" max="257" width="20.7109375" style="34" bestFit="1" customWidth="1"/>
    <col min="258" max="258" width="9.140625" style="34"/>
    <col min="259" max="259" width="5.85546875" style="34" bestFit="1" customWidth="1"/>
    <col min="260" max="260" width="18.5703125" style="34" bestFit="1" customWidth="1"/>
    <col min="261" max="261" width="6" style="34" bestFit="1" customWidth="1"/>
    <col min="262" max="265" width="4.5703125" style="34" bestFit="1" customWidth="1"/>
    <col min="266" max="270" width="4.5703125" style="34" customWidth="1"/>
    <col min="271" max="271" width="9.28515625" style="34" bestFit="1" customWidth="1"/>
    <col min="272" max="272" width="5.7109375" style="34" bestFit="1" customWidth="1"/>
    <col min="273" max="273" width="10" style="34" bestFit="1" customWidth="1"/>
    <col min="274" max="274" width="12.7109375" style="34" bestFit="1" customWidth="1"/>
    <col min="275" max="275" width="13.140625" style="34" bestFit="1" customWidth="1"/>
    <col min="276" max="276" width="10.140625" style="34" bestFit="1" customWidth="1"/>
    <col min="277" max="277" width="12.85546875" style="34" bestFit="1" customWidth="1"/>
    <col min="278" max="278" width="13.28515625" style="34" bestFit="1" customWidth="1"/>
    <col min="279" max="279" width="9.140625" style="34"/>
    <col min="280" max="280" width="19" style="34" bestFit="1" customWidth="1"/>
    <col min="281" max="281" width="14.28515625" style="34" customWidth="1"/>
    <col min="282" max="512" width="9.140625" style="34"/>
    <col min="513" max="513" width="20.7109375" style="34" bestFit="1" customWidth="1"/>
    <col min="514" max="514" width="9.140625" style="34"/>
    <col min="515" max="515" width="5.85546875" style="34" bestFit="1" customWidth="1"/>
    <col min="516" max="516" width="18.5703125" style="34" bestFit="1" customWidth="1"/>
    <col min="517" max="517" width="6" style="34" bestFit="1" customWidth="1"/>
    <col min="518" max="521" width="4.5703125" style="34" bestFit="1" customWidth="1"/>
    <col min="522" max="526" width="4.5703125" style="34" customWidth="1"/>
    <col min="527" max="527" width="9.28515625" style="34" bestFit="1" customWidth="1"/>
    <col min="528" max="528" width="5.7109375" style="34" bestFit="1" customWidth="1"/>
    <col min="529" max="529" width="10" style="34" bestFit="1" customWidth="1"/>
    <col min="530" max="530" width="12.7109375" style="34" bestFit="1" customWidth="1"/>
    <col min="531" max="531" width="13.140625" style="34" bestFit="1" customWidth="1"/>
    <col min="532" max="532" width="10.140625" style="34" bestFit="1" customWidth="1"/>
    <col min="533" max="533" width="12.85546875" style="34" bestFit="1" customWidth="1"/>
    <col min="534" max="534" width="13.28515625" style="34" bestFit="1" customWidth="1"/>
    <col min="535" max="535" width="9.140625" style="34"/>
    <col min="536" max="536" width="19" style="34" bestFit="1" customWidth="1"/>
    <col min="537" max="537" width="14.28515625" style="34" customWidth="1"/>
    <col min="538" max="768" width="9.140625" style="34"/>
    <col min="769" max="769" width="20.7109375" style="34" bestFit="1" customWidth="1"/>
    <col min="770" max="770" width="9.140625" style="34"/>
    <col min="771" max="771" width="5.85546875" style="34" bestFit="1" customWidth="1"/>
    <col min="772" max="772" width="18.5703125" style="34" bestFit="1" customWidth="1"/>
    <col min="773" max="773" width="6" style="34" bestFit="1" customWidth="1"/>
    <col min="774" max="777" width="4.5703125" style="34" bestFit="1" customWidth="1"/>
    <col min="778" max="782" width="4.5703125" style="34" customWidth="1"/>
    <col min="783" max="783" width="9.28515625" style="34" bestFit="1" customWidth="1"/>
    <col min="784" max="784" width="5.7109375" style="34" bestFit="1" customWidth="1"/>
    <col min="785" max="785" width="10" style="34" bestFit="1" customWidth="1"/>
    <col min="786" max="786" width="12.7109375" style="34" bestFit="1" customWidth="1"/>
    <col min="787" max="787" width="13.140625" style="34" bestFit="1" customWidth="1"/>
    <col min="788" max="788" width="10.140625" style="34" bestFit="1" customWidth="1"/>
    <col min="789" max="789" width="12.85546875" style="34" bestFit="1" customWidth="1"/>
    <col min="790" max="790" width="13.28515625" style="34" bestFit="1" customWidth="1"/>
    <col min="791" max="791" width="9.140625" style="34"/>
    <col min="792" max="792" width="19" style="34" bestFit="1" customWidth="1"/>
    <col min="793" max="793" width="14.28515625" style="34" customWidth="1"/>
    <col min="794" max="1024" width="9.140625" style="34"/>
    <col min="1025" max="1025" width="20.7109375" style="34" bestFit="1" customWidth="1"/>
    <col min="1026" max="1026" width="9.140625" style="34"/>
    <col min="1027" max="1027" width="5.85546875" style="34" bestFit="1" customWidth="1"/>
    <col min="1028" max="1028" width="18.5703125" style="34" bestFit="1" customWidth="1"/>
    <col min="1029" max="1029" width="6" style="34" bestFit="1" customWidth="1"/>
    <col min="1030" max="1033" width="4.5703125" style="34" bestFit="1" customWidth="1"/>
    <col min="1034" max="1038" width="4.5703125" style="34" customWidth="1"/>
    <col min="1039" max="1039" width="9.28515625" style="34" bestFit="1" customWidth="1"/>
    <col min="1040" max="1040" width="5.7109375" style="34" bestFit="1" customWidth="1"/>
    <col min="1041" max="1041" width="10" style="34" bestFit="1" customWidth="1"/>
    <col min="1042" max="1042" width="12.7109375" style="34" bestFit="1" customWidth="1"/>
    <col min="1043" max="1043" width="13.140625" style="34" bestFit="1" customWidth="1"/>
    <col min="1044" max="1044" width="10.140625" style="34" bestFit="1" customWidth="1"/>
    <col min="1045" max="1045" width="12.85546875" style="34" bestFit="1" customWidth="1"/>
    <col min="1046" max="1046" width="13.28515625" style="34" bestFit="1" customWidth="1"/>
    <col min="1047" max="1047" width="9.140625" style="34"/>
    <col min="1048" max="1048" width="19" style="34" bestFit="1" customWidth="1"/>
    <col min="1049" max="1049" width="14.28515625" style="34" customWidth="1"/>
    <col min="1050" max="1280" width="9.140625" style="34"/>
    <col min="1281" max="1281" width="20.7109375" style="34" bestFit="1" customWidth="1"/>
    <col min="1282" max="1282" width="9.140625" style="34"/>
    <col min="1283" max="1283" width="5.85546875" style="34" bestFit="1" customWidth="1"/>
    <col min="1284" max="1284" width="18.5703125" style="34" bestFit="1" customWidth="1"/>
    <col min="1285" max="1285" width="6" style="34" bestFit="1" customWidth="1"/>
    <col min="1286" max="1289" width="4.5703125" style="34" bestFit="1" customWidth="1"/>
    <col min="1290" max="1294" width="4.5703125" style="34" customWidth="1"/>
    <col min="1295" max="1295" width="9.28515625" style="34" bestFit="1" customWidth="1"/>
    <col min="1296" max="1296" width="5.7109375" style="34" bestFit="1" customWidth="1"/>
    <col min="1297" max="1297" width="10" style="34" bestFit="1" customWidth="1"/>
    <col min="1298" max="1298" width="12.7109375" style="34" bestFit="1" customWidth="1"/>
    <col min="1299" max="1299" width="13.140625" style="34" bestFit="1" customWidth="1"/>
    <col min="1300" max="1300" width="10.140625" style="34" bestFit="1" customWidth="1"/>
    <col min="1301" max="1301" width="12.85546875" style="34" bestFit="1" customWidth="1"/>
    <col min="1302" max="1302" width="13.28515625" style="34" bestFit="1" customWidth="1"/>
    <col min="1303" max="1303" width="9.140625" style="34"/>
    <col min="1304" max="1304" width="19" style="34" bestFit="1" customWidth="1"/>
    <col min="1305" max="1305" width="14.28515625" style="34" customWidth="1"/>
    <col min="1306" max="1536" width="9.140625" style="34"/>
    <col min="1537" max="1537" width="20.7109375" style="34" bestFit="1" customWidth="1"/>
    <col min="1538" max="1538" width="9.140625" style="34"/>
    <col min="1539" max="1539" width="5.85546875" style="34" bestFit="1" customWidth="1"/>
    <col min="1540" max="1540" width="18.5703125" style="34" bestFit="1" customWidth="1"/>
    <col min="1541" max="1541" width="6" style="34" bestFit="1" customWidth="1"/>
    <col min="1542" max="1545" width="4.5703125" style="34" bestFit="1" customWidth="1"/>
    <col min="1546" max="1550" width="4.5703125" style="34" customWidth="1"/>
    <col min="1551" max="1551" width="9.28515625" style="34" bestFit="1" customWidth="1"/>
    <col min="1552" max="1552" width="5.7109375" style="34" bestFit="1" customWidth="1"/>
    <col min="1553" max="1553" width="10" style="34" bestFit="1" customWidth="1"/>
    <col min="1554" max="1554" width="12.7109375" style="34" bestFit="1" customWidth="1"/>
    <col min="1555" max="1555" width="13.140625" style="34" bestFit="1" customWidth="1"/>
    <col min="1556" max="1556" width="10.140625" style="34" bestFit="1" customWidth="1"/>
    <col min="1557" max="1557" width="12.85546875" style="34" bestFit="1" customWidth="1"/>
    <col min="1558" max="1558" width="13.28515625" style="34" bestFit="1" customWidth="1"/>
    <col min="1559" max="1559" width="9.140625" style="34"/>
    <col min="1560" max="1560" width="19" style="34" bestFit="1" customWidth="1"/>
    <col min="1561" max="1561" width="14.28515625" style="34" customWidth="1"/>
    <col min="1562" max="1792" width="9.140625" style="34"/>
    <col min="1793" max="1793" width="20.7109375" style="34" bestFit="1" customWidth="1"/>
    <col min="1794" max="1794" width="9.140625" style="34"/>
    <col min="1795" max="1795" width="5.85546875" style="34" bestFit="1" customWidth="1"/>
    <col min="1796" max="1796" width="18.5703125" style="34" bestFit="1" customWidth="1"/>
    <col min="1797" max="1797" width="6" style="34" bestFit="1" customWidth="1"/>
    <col min="1798" max="1801" width="4.5703125" style="34" bestFit="1" customWidth="1"/>
    <col min="1802" max="1806" width="4.5703125" style="34" customWidth="1"/>
    <col min="1807" max="1807" width="9.28515625" style="34" bestFit="1" customWidth="1"/>
    <col min="1808" max="1808" width="5.7109375" style="34" bestFit="1" customWidth="1"/>
    <col min="1809" max="1809" width="10" style="34" bestFit="1" customWidth="1"/>
    <col min="1810" max="1810" width="12.7109375" style="34" bestFit="1" customWidth="1"/>
    <col min="1811" max="1811" width="13.140625" style="34" bestFit="1" customWidth="1"/>
    <col min="1812" max="1812" width="10.140625" style="34" bestFit="1" customWidth="1"/>
    <col min="1813" max="1813" width="12.85546875" style="34" bestFit="1" customWidth="1"/>
    <col min="1814" max="1814" width="13.28515625" style="34" bestFit="1" customWidth="1"/>
    <col min="1815" max="1815" width="9.140625" style="34"/>
    <col min="1816" max="1816" width="19" style="34" bestFit="1" customWidth="1"/>
    <col min="1817" max="1817" width="14.28515625" style="34" customWidth="1"/>
    <col min="1818" max="2048" width="9.140625" style="34"/>
    <col min="2049" max="2049" width="20.7109375" style="34" bestFit="1" customWidth="1"/>
    <col min="2050" max="2050" width="9.140625" style="34"/>
    <col min="2051" max="2051" width="5.85546875" style="34" bestFit="1" customWidth="1"/>
    <col min="2052" max="2052" width="18.5703125" style="34" bestFit="1" customWidth="1"/>
    <col min="2053" max="2053" width="6" style="34" bestFit="1" customWidth="1"/>
    <col min="2054" max="2057" width="4.5703125" style="34" bestFit="1" customWidth="1"/>
    <col min="2058" max="2062" width="4.5703125" style="34" customWidth="1"/>
    <col min="2063" max="2063" width="9.28515625" style="34" bestFit="1" customWidth="1"/>
    <col min="2064" max="2064" width="5.7109375" style="34" bestFit="1" customWidth="1"/>
    <col min="2065" max="2065" width="10" style="34" bestFit="1" customWidth="1"/>
    <col min="2066" max="2066" width="12.7109375" style="34" bestFit="1" customWidth="1"/>
    <col min="2067" max="2067" width="13.140625" style="34" bestFit="1" customWidth="1"/>
    <col min="2068" max="2068" width="10.140625" style="34" bestFit="1" customWidth="1"/>
    <col min="2069" max="2069" width="12.85546875" style="34" bestFit="1" customWidth="1"/>
    <col min="2070" max="2070" width="13.28515625" style="34" bestFit="1" customWidth="1"/>
    <col min="2071" max="2071" width="9.140625" style="34"/>
    <col min="2072" max="2072" width="19" style="34" bestFit="1" customWidth="1"/>
    <col min="2073" max="2073" width="14.28515625" style="34" customWidth="1"/>
    <col min="2074" max="2304" width="9.140625" style="34"/>
    <col min="2305" max="2305" width="20.7109375" style="34" bestFit="1" customWidth="1"/>
    <col min="2306" max="2306" width="9.140625" style="34"/>
    <col min="2307" max="2307" width="5.85546875" style="34" bestFit="1" customWidth="1"/>
    <col min="2308" max="2308" width="18.5703125" style="34" bestFit="1" customWidth="1"/>
    <col min="2309" max="2309" width="6" style="34" bestFit="1" customWidth="1"/>
    <col min="2310" max="2313" width="4.5703125" style="34" bestFit="1" customWidth="1"/>
    <col min="2314" max="2318" width="4.5703125" style="34" customWidth="1"/>
    <col min="2319" max="2319" width="9.28515625" style="34" bestFit="1" customWidth="1"/>
    <col min="2320" max="2320" width="5.7109375" style="34" bestFit="1" customWidth="1"/>
    <col min="2321" max="2321" width="10" style="34" bestFit="1" customWidth="1"/>
    <col min="2322" max="2322" width="12.7109375" style="34" bestFit="1" customWidth="1"/>
    <col min="2323" max="2323" width="13.140625" style="34" bestFit="1" customWidth="1"/>
    <col min="2324" max="2324" width="10.140625" style="34" bestFit="1" customWidth="1"/>
    <col min="2325" max="2325" width="12.85546875" style="34" bestFit="1" customWidth="1"/>
    <col min="2326" max="2326" width="13.28515625" style="34" bestFit="1" customWidth="1"/>
    <col min="2327" max="2327" width="9.140625" style="34"/>
    <col min="2328" max="2328" width="19" style="34" bestFit="1" customWidth="1"/>
    <col min="2329" max="2329" width="14.28515625" style="34" customWidth="1"/>
    <col min="2330" max="2560" width="9.140625" style="34"/>
    <col min="2561" max="2561" width="20.7109375" style="34" bestFit="1" customWidth="1"/>
    <col min="2562" max="2562" width="9.140625" style="34"/>
    <col min="2563" max="2563" width="5.85546875" style="34" bestFit="1" customWidth="1"/>
    <col min="2564" max="2564" width="18.5703125" style="34" bestFit="1" customWidth="1"/>
    <col min="2565" max="2565" width="6" style="34" bestFit="1" customWidth="1"/>
    <col min="2566" max="2569" width="4.5703125" style="34" bestFit="1" customWidth="1"/>
    <col min="2570" max="2574" width="4.5703125" style="34" customWidth="1"/>
    <col min="2575" max="2575" width="9.28515625" style="34" bestFit="1" customWidth="1"/>
    <col min="2576" max="2576" width="5.7109375" style="34" bestFit="1" customWidth="1"/>
    <col min="2577" max="2577" width="10" style="34" bestFit="1" customWidth="1"/>
    <col min="2578" max="2578" width="12.7109375" style="34" bestFit="1" customWidth="1"/>
    <col min="2579" max="2579" width="13.140625" style="34" bestFit="1" customWidth="1"/>
    <col min="2580" max="2580" width="10.140625" style="34" bestFit="1" customWidth="1"/>
    <col min="2581" max="2581" width="12.85546875" style="34" bestFit="1" customWidth="1"/>
    <col min="2582" max="2582" width="13.28515625" style="34" bestFit="1" customWidth="1"/>
    <col min="2583" max="2583" width="9.140625" style="34"/>
    <col min="2584" max="2584" width="19" style="34" bestFit="1" customWidth="1"/>
    <col min="2585" max="2585" width="14.28515625" style="34" customWidth="1"/>
    <col min="2586" max="2816" width="9.140625" style="34"/>
    <col min="2817" max="2817" width="20.7109375" style="34" bestFit="1" customWidth="1"/>
    <col min="2818" max="2818" width="9.140625" style="34"/>
    <col min="2819" max="2819" width="5.85546875" style="34" bestFit="1" customWidth="1"/>
    <col min="2820" max="2820" width="18.5703125" style="34" bestFit="1" customWidth="1"/>
    <col min="2821" max="2821" width="6" style="34" bestFit="1" customWidth="1"/>
    <col min="2822" max="2825" width="4.5703125" style="34" bestFit="1" customWidth="1"/>
    <col min="2826" max="2830" width="4.5703125" style="34" customWidth="1"/>
    <col min="2831" max="2831" width="9.28515625" style="34" bestFit="1" customWidth="1"/>
    <col min="2832" max="2832" width="5.7109375" style="34" bestFit="1" customWidth="1"/>
    <col min="2833" max="2833" width="10" style="34" bestFit="1" customWidth="1"/>
    <col min="2834" max="2834" width="12.7109375" style="34" bestFit="1" customWidth="1"/>
    <col min="2835" max="2835" width="13.140625" style="34" bestFit="1" customWidth="1"/>
    <col min="2836" max="2836" width="10.140625" style="34" bestFit="1" customWidth="1"/>
    <col min="2837" max="2837" width="12.85546875" style="34" bestFit="1" customWidth="1"/>
    <col min="2838" max="2838" width="13.28515625" style="34" bestFit="1" customWidth="1"/>
    <col min="2839" max="2839" width="9.140625" style="34"/>
    <col min="2840" max="2840" width="19" style="34" bestFit="1" customWidth="1"/>
    <col min="2841" max="2841" width="14.28515625" style="34" customWidth="1"/>
    <col min="2842" max="3072" width="9.140625" style="34"/>
    <col min="3073" max="3073" width="20.7109375" style="34" bestFit="1" customWidth="1"/>
    <col min="3074" max="3074" width="9.140625" style="34"/>
    <col min="3075" max="3075" width="5.85546875" style="34" bestFit="1" customWidth="1"/>
    <col min="3076" max="3076" width="18.5703125" style="34" bestFit="1" customWidth="1"/>
    <col min="3077" max="3077" width="6" style="34" bestFit="1" customWidth="1"/>
    <col min="3078" max="3081" width="4.5703125" style="34" bestFit="1" customWidth="1"/>
    <col min="3082" max="3086" width="4.5703125" style="34" customWidth="1"/>
    <col min="3087" max="3087" width="9.28515625" style="34" bestFit="1" customWidth="1"/>
    <col min="3088" max="3088" width="5.7109375" style="34" bestFit="1" customWidth="1"/>
    <col min="3089" max="3089" width="10" style="34" bestFit="1" customWidth="1"/>
    <col min="3090" max="3090" width="12.7109375" style="34" bestFit="1" customWidth="1"/>
    <col min="3091" max="3091" width="13.140625" style="34" bestFit="1" customWidth="1"/>
    <col min="3092" max="3092" width="10.140625" style="34" bestFit="1" customWidth="1"/>
    <col min="3093" max="3093" width="12.85546875" style="34" bestFit="1" customWidth="1"/>
    <col min="3094" max="3094" width="13.28515625" style="34" bestFit="1" customWidth="1"/>
    <col min="3095" max="3095" width="9.140625" style="34"/>
    <col min="3096" max="3096" width="19" style="34" bestFit="1" customWidth="1"/>
    <col min="3097" max="3097" width="14.28515625" style="34" customWidth="1"/>
    <col min="3098" max="3328" width="9.140625" style="34"/>
    <col min="3329" max="3329" width="20.7109375" style="34" bestFit="1" customWidth="1"/>
    <col min="3330" max="3330" width="9.140625" style="34"/>
    <col min="3331" max="3331" width="5.85546875" style="34" bestFit="1" customWidth="1"/>
    <col min="3332" max="3332" width="18.5703125" style="34" bestFit="1" customWidth="1"/>
    <col min="3333" max="3333" width="6" style="34" bestFit="1" customWidth="1"/>
    <col min="3334" max="3337" width="4.5703125" style="34" bestFit="1" customWidth="1"/>
    <col min="3338" max="3342" width="4.5703125" style="34" customWidth="1"/>
    <col min="3343" max="3343" width="9.28515625" style="34" bestFit="1" customWidth="1"/>
    <col min="3344" max="3344" width="5.7109375" style="34" bestFit="1" customWidth="1"/>
    <col min="3345" max="3345" width="10" style="34" bestFit="1" customWidth="1"/>
    <col min="3346" max="3346" width="12.7109375" style="34" bestFit="1" customWidth="1"/>
    <col min="3347" max="3347" width="13.140625" style="34" bestFit="1" customWidth="1"/>
    <col min="3348" max="3348" width="10.140625" style="34" bestFit="1" customWidth="1"/>
    <col min="3349" max="3349" width="12.85546875" style="34" bestFit="1" customWidth="1"/>
    <col min="3350" max="3350" width="13.28515625" style="34" bestFit="1" customWidth="1"/>
    <col min="3351" max="3351" width="9.140625" style="34"/>
    <col min="3352" max="3352" width="19" style="34" bestFit="1" customWidth="1"/>
    <col min="3353" max="3353" width="14.28515625" style="34" customWidth="1"/>
    <col min="3354" max="3584" width="9.140625" style="34"/>
    <col min="3585" max="3585" width="20.7109375" style="34" bestFit="1" customWidth="1"/>
    <col min="3586" max="3586" width="9.140625" style="34"/>
    <col min="3587" max="3587" width="5.85546875" style="34" bestFit="1" customWidth="1"/>
    <col min="3588" max="3588" width="18.5703125" style="34" bestFit="1" customWidth="1"/>
    <col min="3589" max="3589" width="6" style="34" bestFit="1" customWidth="1"/>
    <col min="3590" max="3593" width="4.5703125" style="34" bestFit="1" customWidth="1"/>
    <col min="3594" max="3598" width="4.5703125" style="34" customWidth="1"/>
    <col min="3599" max="3599" width="9.28515625" style="34" bestFit="1" customWidth="1"/>
    <col min="3600" max="3600" width="5.7109375" style="34" bestFit="1" customWidth="1"/>
    <col min="3601" max="3601" width="10" style="34" bestFit="1" customWidth="1"/>
    <col min="3602" max="3602" width="12.7109375" style="34" bestFit="1" customWidth="1"/>
    <col min="3603" max="3603" width="13.140625" style="34" bestFit="1" customWidth="1"/>
    <col min="3604" max="3604" width="10.140625" style="34" bestFit="1" customWidth="1"/>
    <col min="3605" max="3605" width="12.85546875" style="34" bestFit="1" customWidth="1"/>
    <col min="3606" max="3606" width="13.28515625" style="34" bestFit="1" customWidth="1"/>
    <col min="3607" max="3607" width="9.140625" style="34"/>
    <col min="3608" max="3608" width="19" style="34" bestFit="1" customWidth="1"/>
    <col min="3609" max="3609" width="14.28515625" style="34" customWidth="1"/>
    <col min="3610" max="3840" width="9.140625" style="34"/>
    <col min="3841" max="3841" width="20.7109375" style="34" bestFit="1" customWidth="1"/>
    <col min="3842" max="3842" width="9.140625" style="34"/>
    <col min="3843" max="3843" width="5.85546875" style="34" bestFit="1" customWidth="1"/>
    <col min="3844" max="3844" width="18.5703125" style="34" bestFit="1" customWidth="1"/>
    <col min="3845" max="3845" width="6" style="34" bestFit="1" customWidth="1"/>
    <col min="3846" max="3849" width="4.5703125" style="34" bestFit="1" customWidth="1"/>
    <col min="3850" max="3854" width="4.5703125" style="34" customWidth="1"/>
    <col min="3855" max="3855" width="9.28515625" style="34" bestFit="1" customWidth="1"/>
    <col min="3856" max="3856" width="5.7109375" style="34" bestFit="1" customWidth="1"/>
    <col min="3857" max="3857" width="10" style="34" bestFit="1" customWidth="1"/>
    <col min="3858" max="3858" width="12.7109375" style="34" bestFit="1" customWidth="1"/>
    <col min="3859" max="3859" width="13.140625" style="34" bestFit="1" customWidth="1"/>
    <col min="3860" max="3860" width="10.140625" style="34" bestFit="1" customWidth="1"/>
    <col min="3861" max="3861" width="12.85546875" style="34" bestFit="1" customWidth="1"/>
    <col min="3862" max="3862" width="13.28515625" style="34" bestFit="1" customWidth="1"/>
    <col min="3863" max="3863" width="9.140625" style="34"/>
    <col min="3864" max="3864" width="19" style="34" bestFit="1" customWidth="1"/>
    <col min="3865" max="3865" width="14.28515625" style="34" customWidth="1"/>
    <col min="3866" max="4096" width="9.140625" style="34"/>
    <col min="4097" max="4097" width="20.7109375" style="34" bestFit="1" customWidth="1"/>
    <col min="4098" max="4098" width="9.140625" style="34"/>
    <col min="4099" max="4099" width="5.85546875" style="34" bestFit="1" customWidth="1"/>
    <col min="4100" max="4100" width="18.5703125" style="34" bestFit="1" customWidth="1"/>
    <col min="4101" max="4101" width="6" style="34" bestFit="1" customWidth="1"/>
    <col min="4102" max="4105" width="4.5703125" style="34" bestFit="1" customWidth="1"/>
    <col min="4106" max="4110" width="4.5703125" style="34" customWidth="1"/>
    <col min="4111" max="4111" width="9.28515625" style="34" bestFit="1" customWidth="1"/>
    <col min="4112" max="4112" width="5.7109375" style="34" bestFit="1" customWidth="1"/>
    <col min="4113" max="4113" width="10" style="34" bestFit="1" customWidth="1"/>
    <col min="4114" max="4114" width="12.7109375" style="34" bestFit="1" customWidth="1"/>
    <col min="4115" max="4115" width="13.140625" style="34" bestFit="1" customWidth="1"/>
    <col min="4116" max="4116" width="10.140625" style="34" bestFit="1" customWidth="1"/>
    <col min="4117" max="4117" width="12.85546875" style="34" bestFit="1" customWidth="1"/>
    <col min="4118" max="4118" width="13.28515625" style="34" bestFit="1" customWidth="1"/>
    <col min="4119" max="4119" width="9.140625" style="34"/>
    <col min="4120" max="4120" width="19" style="34" bestFit="1" customWidth="1"/>
    <col min="4121" max="4121" width="14.28515625" style="34" customWidth="1"/>
    <col min="4122" max="4352" width="9.140625" style="34"/>
    <col min="4353" max="4353" width="20.7109375" style="34" bestFit="1" customWidth="1"/>
    <col min="4354" max="4354" width="9.140625" style="34"/>
    <col min="4355" max="4355" width="5.85546875" style="34" bestFit="1" customWidth="1"/>
    <col min="4356" max="4356" width="18.5703125" style="34" bestFit="1" customWidth="1"/>
    <col min="4357" max="4357" width="6" style="34" bestFit="1" customWidth="1"/>
    <col min="4358" max="4361" width="4.5703125" style="34" bestFit="1" customWidth="1"/>
    <col min="4362" max="4366" width="4.5703125" style="34" customWidth="1"/>
    <col min="4367" max="4367" width="9.28515625" style="34" bestFit="1" customWidth="1"/>
    <col min="4368" max="4368" width="5.7109375" style="34" bestFit="1" customWidth="1"/>
    <col min="4369" max="4369" width="10" style="34" bestFit="1" customWidth="1"/>
    <col min="4370" max="4370" width="12.7109375" style="34" bestFit="1" customWidth="1"/>
    <col min="4371" max="4371" width="13.140625" style="34" bestFit="1" customWidth="1"/>
    <col min="4372" max="4372" width="10.140625" style="34" bestFit="1" customWidth="1"/>
    <col min="4373" max="4373" width="12.85546875" style="34" bestFit="1" customWidth="1"/>
    <col min="4374" max="4374" width="13.28515625" style="34" bestFit="1" customWidth="1"/>
    <col min="4375" max="4375" width="9.140625" style="34"/>
    <col min="4376" max="4376" width="19" style="34" bestFit="1" customWidth="1"/>
    <col min="4377" max="4377" width="14.28515625" style="34" customWidth="1"/>
    <col min="4378" max="4608" width="9.140625" style="34"/>
    <col min="4609" max="4609" width="20.7109375" style="34" bestFit="1" customWidth="1"/>
    <col min="4610" max="4610" width="9.140625" style="34"/>
    <col min="4611" max="4611" width="5.85546875" style="34" bestFit="1" customWidth="1"/>
    <col min="4612" max="4612" width="18.5703125" style="34" bestFit="1" customWidth="1"/>
    <col min="4613" max="4613" width="6" style="34" bestFit="1" customWidth="1"/>
    <col min="4614" max="4617" width="4.5703125" style="34" bestFit="1" customWidth="1"/>
    <col min="4618" max="4622" width="4.5703125" style="34" customWidth="1"/>
    <col min="4623" max="4623" width="9.28515625" style="34" bestFit="1" customWidth="1"/>
    <col min="4624" max="4624" width="5.7109375" style="34" bestFit="1" customWidth="1"/>
    <col min="4625" max="4625" width="10" style="34" bestFit="1" customWidth="1"/>
    <col min="4626" max="4626" width="12.7109375" style="34" bestFit="1" customWidth="1"/>
    <col min="4627" max="4627" width="13.140625" style="34" bestFit="1" customWidth="1"/>
    <col min="4628" max="4628" width="10.140625" style="34" bestFit="1" customWidth="1"/>
    <col min="4629" max="4629" width="12.85546875" style="34" bestFit="1" customWidth="1"/>
    <col min="4630" max="4630" width="13.28515625" style="34" bestFit="1" customWidth="1"/>
    <col min="4631" max="4631" width="9.140625" style="34"/>
    <col min="4632" max="4632" width="19" style="34" bestFit="1" customWidth="1"/>
    <col min="4633" max="4633" width="14.28515625" style="34" customWidth="1"/>
    <col min="4634" max="4864" width="9.140625" style="34"/>
    <col min="4865" max="4865" width="20.7109375" style="34" bestFit="1" customWidth="1"/>
    <col min="4866" max="4866" width="9.140625" style="34"/>
    <col min="4867" max="4867" width="5.85546875" style="34" bestFit="1" customWidth="1"/>
    <col min="4868" max="4868" width="18.5703125" style="34" bestFit="1" customWidth="1"/>
    <col min="4869" max="4869" width="6" style="34" bestFit="1" customWidth="1"/>
    <col min="4870" max="4873" width="4.5703125" style="34" bestFit="1" customWidth="1"/>
    <col min="4874" max="4878" width="4.5703125" style="34" customWidth="1"/>
    <col min="4879" max="4879" width="9.28515625" style="34" bestFit="1" customWidth="1"/>
    <col min="4880" max="4880" width="5.7109375" style="34" bestFit="1" customWidth="1"/>
    <col min="4881" max="4881" width="10" style="34" bestFit="1" customWidth="1"/>
    <col min="4882" max="4882" width="12.7109375" style="34" bestFit="1" customWidth="1"/>
    <col min="4883" max="4883" width="13.140625" style="34" bestFit="1" customWidth="1"/>
    <col min="4884" max="4884" width="10.140625" style="34" bestFit="1" customWidth="1"/>
    <col min="4885" max="4885" width="12.85546875" style="34" bestFit="1" customWidth="1"/>
    <col min="4886" max="4886" width="13.28515625" style="34" bestFit="1" customWidth="1"/>
    <col min="4887" max="4887" width="9.140625" style="34"/>
    <col min="4888" max="4888" width="19" style="34" bestFit="1" customWidth="1"/>
    <col min="4889" max="4889" width="14.28515625" style="34" customWidth="1"/>
    <col min="4890" max="5120" width="9.140625" style="34"/>
    <col min="5121" max="5121" width="20.7109375" style="34" bestFit="1" customWidth="1"/>
    <col min="5122" max="5122" width="9.140625" style="34"/>
    <col min="5123" max="5123" width="5.85546875" style="34" bestFit="1" customWidth="1"/>
    <col min="5124" max="5124" width="18.5703125" style="34" bestFit="1" customWidth="1"/>
    <col min="5125" max="5125" width="6" style="34" bestFit="1" customWidth="1"/>
    <col min="5126" max="5129" width="4.5703125" style="34" bestFit="1" customWidth="1"/>
    <col min="5130" max="5134" width="4.5703125" style="34" customWidth="1"/>
    <col min="5135" max="5135" width="9.28515625" style="34" bestFit="1" customWidth="1"/>
    <col min="5136" max="5136" width="5.7109375" style="34" bestFit="1" customWidth="1"/>
    <col min="5137" max="5137" width="10" style="34" bestFit="1" customWidth="1"/>
    <col min="5138" max="5138" width="12.7109375" style="34" bestFit="1" customWidth="1"/>
    <col min="5139" max="5139" width="13.140625" style="34" bestFit="1" customWidth="1"/>
    <col min="5140" max="5140" width="10.140625" style="34" bestFit="1" customWidth="1"/>
    <col min="5141" max="5141" width="12.85546875" style="34" bestFit="1" customWidth="1"/>
    <col min="5142" max="5142" width="13.28515625" style="34" bestFit="1" customWidth="1"/>
    <col min="5143" max="5143" width="9.140625" style="34"/>
    <col min="5144" max="5144" width="19" style="34" bestFit="1" customWidth="1"/>
    <col min="5145" max="5145" width="14.28515625" style="34" customWidth="1"/>
    <col min="5146" max="5376" width="9.140625" style="34"/>
    <col min="5377" max="5377" width="20.7109375" style="34" bestFit="1" customWidth="1"/>
    <col min="5378" max="5378" width="9.140625" style="34"/>
    <col min="5379" max="5379" width="5.85546875" style="34" bestFit="1" customWidth="1"/>
    <col min="5380" max="5380" width="18.5703125" style="34" bestFit="1" customWidth="1"/>
    <col min="5381" max="5381" width="6" style="34" bestFit="1" customWidth="1"/>
    <col min="5382" max="5385" width="4.5703125" style="34" bestFit="1" customWidth="1"/>
    <col min="5386" max="5390" width="4.5703125" style="34" customWidth="1"/>
    <col min="5391" max="5391" width="9.28515625" style="34" bestFit="1" customWidth="1"/>
    <col min="5392" max="5392" width="5.7109375" style="34" bestFit="1" customWidth="1"/>
    <col min="5393" max="5393" width="10" style="34" bestFit="1" customWidth="1"/>
    <col min="5394" max="5394" width="12.7109375" style="34" bestFit="1" customWidth="1"/>
    <col min="5395" max="5395" width="13.140625" style="34" bestFit="1" customWidth="1"/>
    <col min="5396" max="5396" width="10.140625" style="34" bestFit="1" customWidth="1"/>
    <col min="5397" max="5397" width="12.85546875" style="34" bestFit="1" customWidth="1"/>
    <col min="5398" max="5398" width="13.28515625" style="34" bestFit="1" customWidth="1"/>
    <col min="5399" max="5399" width="9.140625" style="34"/>
    <col min="5400" max="5400" width="19" style="34" bestFit="1" customWidth="1"/>
    <col min="5401" max="5401" width="14.28515625" style="34" customWidth="1"/>
    <col min="5402" max="5632" width="9.140625" style="34"/>
    <col min="5633" max="5633" width="20.7109375" style="34" bestFit="1" customWidth="1"/>
    <col min="5634" max="5634" width="9.140625" style="34"/>
    <col min="5635" max="5635" width="5.85546875" style="34" bestFit="1" customWidth="1"/>
    <col min="5636" max="5636" width="18.5703125" style="34" bestFit="1" customWidth="1"/>
    <col min="5637" max="5637" width="6" style="34" bestFit="1" customWidth="1"/>
    <col min="5638" max="5641" width="4.5703125" style="34" bestFit="1" customWidth="1"/>
    <col min="5642" max="5646" width="4.5703125" style="34" customWidth="1"/>
    <col min="5647" max="5647" width="9.28515625" style="34" bestFit="1" customWidth="1"/>
    <col min="5648" max="5648" width="5.7109375" style="34" bestFit="1" customWidth="1"/>
    <col min="5649" max="5649" width="10" style="34" bestFit="1" customWidth="1"/>
    <col min="5650" max="5650" width="12.7109375" style="34" bestFit="1" customWidth="1"/>
    <col min="5651" max="5651" width="13.140625" style="34" bestFit="1" customWidth="1"/>
    <col min="5652" max="5652" width="10.140625" style="34" bestFit="1" customWidth="1"/>
    <col min="5653" max="5653" width="12.85546875" style="34" bestFit="1" customWidth="1"/>
    <col min="5654" max="5654" width="13.28515625" style="34" bestFit="1" customWidth="1"/>
    <col min="5655" max="5655" width="9.140625" style="34"/>
    <col min="5656" max="5656" width="19" style="34" bestFit="1" customWidth="1"/>
    <col min="5657" max="5657" width="14.28515625" style="34" customWidth="1"/>
    <col min="5658" max="5888" width="9.140625" style="34"/>
    <col min="5889" max="5889" width="20.7109375" style="34" bestFit="1" customWidth="1"/>
    <col min="5890" max="5890" width="9.140625" style="34"/>
    <col min="5891" max="5891" width="5.85546875" style="34" bestFit="1" customWidth="1"/>
    <col min="5892" max="5892" width="18.5703125" style="34" bestFit="1" customWidth="1"/>
    <col min="5893" max="5893" width="6" style="34" bestFit="1" customWidth="1"/>
    <col min="5894" max="5897" width="4.5703125" style="34" bestFit="1" customWidth="1"/>
    <col min="5898" max="5902" width="4.5703125" style="34" customWidth="1"/>
    <col min="5903" max="5903" width="9.28515625" style="34" bestFit="1" customWidth="1"/>
    <col min="5904" max="5904" width="5.7109375" style="34" bestFit="1" customWidth="1"/>
    <col min="5905" max="5905" width="10" style="34" bestFit="1" customWidth="1"/>
    <col min="5906" max="5906" width="12.7109375" style="34" bestFit="1" customWidth="1"/>
    <col min="5907" max="5907" width="13.140625" style="34" bestFit="1" customWidth="1"/>
    <col min="5908" max="5908" width="10.140625" style="34" bestFit="1" customWidth="1"/>
    <col min="5909" max="5909" width="12.85546875" style="34" bestFit="1" customWidth="1"/>
    <col min="5910" max="5910" width="13.28515625" style="34" bestFit="1" customWidth="1"/>
    <col min="5911" max="5911" width="9.140625" style="34"/>
    <col min="5912" max="5912" width="19" style="34" bestFit="1" customWidth="1"/>
    <col min="5913" max="5913" width="14.28515625" style="34" customWidth="1"/>
    <col min="5914" max="6144" width="9.140625" style="34"/>
    <col min="6145" max="6145" width="20.7109375" style="34" bestFit="1" customWidth="1"/>
    <col min="6146" max="6146" width="9.140625" style="34"/>
    <col min="6147" max="6147" width="5.85546875" style="34" bestFit="1" customWidth="1"/>
    <col min="6148" max="6148" width="18.5703125" style="34" bestFit="1" customWidth="1"/>
    <col min="6149" max="6149" width="6" style="34" bestFit="1" customWidth="1"/>
    <col min="6150" max="6153" width="4.5703125" style="34" bestFit="1" customWidth="1"/>
    <col min="6154" max="6158" width="4.5703125" style="34" customWidth="1"/>
    <col min="6159" max="6159" width="9.28515625" style="34" bestFit="1" customWidth="1"/>
    <col min="6160" max="6160" width="5.7109375" style="34" bestFit="1" customWidth="1"/>
    <col min="6161" max="6161" width="10" style="34" bestFit="1" customWidth="1"/>
    <col min="6162" max="6162" width="12.7109375" style="34" bestFit="1" customWidth="1"/>
    <col min="6163" max="6163" width="13.140625" style="34" bestFit="1" customWidth="1"/>
    <col min="6164" max="6164" width="10.140625" style="34" bestFit="1" customWidth="1"/>
    <col min="6165" max="6165" width="12.85546875" style="34" bestFit="1" customWidth="1"/>
    <col min="6166" max="6166" width="13.28515625" style="34" bestFit="1" customWidth="1"/>
    <col min="6167" max="6167" width="9.140625" style="34"/>
    <col min="6168" max="6168" width="19" style="34" bestFit="1" customWidth="1"/>
    <col min="6169" max="6169" width="14.28515625" style="34" customWidth="1"/>
    <col min="6170" max="6400" width="9.140625" style="34"/>
    <col min="6401" max="6401" width="20.7109375" style="34" bestFit="1" customWidth="1"/>
    <col min="6402" max="6402" width="9.140625" style="34"/>
    <col min="6403" max="6403" width="5.85546875" style="34" bestFit="1" customWidth="1"/>
    <col min="6404" max="6404" width="18.5703125" style="34" bestFit="1" customWidth="1"/>
    <col min="6405" max="6405" width="6" style="34" bestFit="1" customWidth="1"/>
    <col min="6406" max="6409" width="4.5703125" style="34" bestFit="1" customWidth="1"/>
    <col min="6410" max="6414" width="4.5703125" style="34" customWidth="1"/>
    <col min="6415" max="6415" width="9.28515625" style="34" bestFit="1" customWidth="1"/>
    <col min="6416" max="6416" width="5.7109375" style="34" bestFit="1" customWidth="1"/>
    <col min="6417" max="6417" width="10" style="34" bestFit="1" customWidth="1"/>
    <col min="6418" max="6418" width="12.7109375" style="34" bestFit="1" customWidth="1"/>
    <col min="6419" max="6419" width="13.140625" style="34" bestFit="1" customWidth="1"/>
    <col min="6420" max="6420" width="10.140625" style="34" bestFit="1" customWidth="1"/>
    <col min="6421" max="6421" width="12.85546875" style="34" bestFit="1" customWidth="1"/>
    <col min="6422" max="6422" width="13.28515625" style="34" bestFit="1" customWidth="1"/>
    <col min="6423" max="6423" width="9.140625" style="34"/>
    <col min="6424" max="6424" width="19" style="34" bestFit="1" customWidth="1"/>
    <col min="6425" max="6425" width="14.28515625" style="34" customWidth="1"/>
    <col min="6426" max="6656" width="9.140625" style="34"/>
    <col min="6657" max="6657" width="20.7109375" style="34" bestFit="1" customWidth="1"/>
    <col min="6658" max="6658" width="9.140625" style="34"/>
    <col min="6659" max="6659" width="5.85546875" style="34" bestFit="1" customWidth="1"/>
    <col min="6660" max="6660" width="18.5703125" style="34" bestFit="1" customWidth="1"/>
    <col min="6661" max="6661" width="6" style="34" bestFit="1" customWidth="1"/>
    <col min="6662" max="6665" width="4.5703125" style="34" bestFit="1" customWidth="1"/>
    <col min="6666" max="6670" width="4.5703125" style="34" customWidth="1"/>
    <col min="6671" max="6671" width="9.28515625" style="34" bestFit="1" customWidth="1"/>
    <col min="6672" max="6672" width="5.7109375" style="34" bestFit="1" customWidth="1"/>
    <col min="6673" max="6673" width="10" style="34" bestFit="1" customWidth="1"/>
    <col min="6674" max="6674" width="12.7109375" style="34" bestFit="1" customWidth="1"/>
    <col min="6675" max="6675" width="13.140625" style="34" bestFit="1" customWidth="1"/>
    <col min="6676" max="6676" width="10.140625" style="34" bestFit="1" customWidth="1"/>
    <col min="6677" max="6677" width="12.85546875" style="34" bestFit="1" customWidth="1"/>
    <col min="6678" max="6678" width="13.28515625" style="34" bestFit="1" customWidth="1"/>
    <col min="6679" max="6679" width="9.140625" style="34"/>
    <col min="6680" max="6680" width="19" style="34" bestFit="1" customWidth="1"/>
    <col min="6681" max="6681" width="14.28515625" style="34" customWidth="1"/>
    <col min="6682" max="6912" width="9.140625" style="34"/>
    <col min="6913" max="6913" width="20.7109375" style="34" bestFit="1" customWidth="1"/>
    <col min="6914" max="6914" width="9.140625" style="34"/>
    <col min="6915" max="6915" width="5.85546875" style="34" bestFit="1" customWidth="1"/>
    <col min="6916" max="6916" width="18.5703125" style="34" bestFit="1" customWidth="1"/>
    <col min="6917" max="6917" width="6" style="34" bestFit="1" customWidth="1"/>
    <col min="6918" max="6921" width="4.5703125" style="34" bestFit="1" customWidth="1"/>
    <col min="6922" max="6926" width="4.5703125" style="34" customWidth="1"/>
    <col min="6927" max="6927" width="9.28515625" style="34" bestFit="1" customWidth="1"/>
    <col min="6928" max="6928" width="5.7109375" style="34" bestFit="1" customWidth="1"/>
    <col min="6929" max="6929" width="10" style="34" bestFit="1" customWidth="1"/>
    <col min="6930" max="6930" width="12.7109375" style="34" bestFit="1" customWidth="1"/>
    <col min="6931" max="6931" width="13.140625" style="34" bestFit="1" customWidth="1"/>
    <col min="6932" max="6932" width="10.140625" style="34" bestFit="1" customWidth="1"/>
    <col min="6933" max="6933" width="12.85546875" style="34" bestFit="1" customWidth="1"/>
    <col min="6934" max="6934" width="13.28515625" style="34" bestFit="1" customWidth="1"/>
    <col min="6935" max="6935" width="9.140625" style="34"/>
    <col min="6936" max="6936" width="19" style="34" bestFit="1" customWidth="1"/>
    <col min="6937" max="6937" width="14.28515625" style="34" customWidth="1"/>
    <col min="6938" max="7168" width="9.140625" style="34"/>
    <col min="7169" max="7169" width="20.7109375" style="34" bestFit="1" customWidth="1"/>
    <col min="7170" max="7170" width="9.140625" style="34"/>
    <col min="7171" max="7171" width="5.85546875" style="34" bestFit="1" customWidth="1"/>
    <col min="7172" max="7172" width="18.5703125" style="34" bestFit="1" customWidth="1"/>
    <col min="7173" max="7173" width="6" style="34" bestFit="1" customWidth="1"/>
    <col min="7174" max="7177" width="4.5703125" style="34" bestFit="1" customWidth="1"/>
    <col min="7178" max="7182" width="4.5703125" style="34" customWidth="1"/>
    <col min="7183" max="7183" width="9.28515625" style="34" bestFit="1" customWidth="1"/>
    <col min="7184" max="7184" width="5.7109375" style="34" bestFit="1" customWidth="1"/>
    <col min="7185" max="7185" width="10" style="34" bestFit="1" customWidth="1"/>
    <col min="7186" max="7186" width="12.7109375" style="34" bestFit="1" customWidth="1"/>
    <col min="7187" max="7187" width="13.140625" style="34" bestFit="1" customWidth="1"/>
    <col min="7188" max="7188" width="10.140625" style="34" bestFit="1" customWidth="1"/>
    <col min="7189" max="7189" width="12.85546875" style="34" bestFit="1" customWidth="1"/>
    <col min="7190" max="7190" width="13.28515625" style="34" bestFit="1" customWidth="1"/>
    <col min="7191" max="7191" width="9.140625" style="34"/>
    <col min="7192" max="7192" width="19" style="34" bestFit="1" customWidth="1"/>
    <col min="7193" max="7193" width="14.28515625" style="34" customWidth="1"/>
    <col min="7194" max="7424" width="9.140625" style="34"/>
    <col min="7425" max="7425" width="20.7109375" style="34" bestFit="1" customWidth="1"/>
    <col min="7426" max="7426" width="9.140625" style="34"/>
    <col min="7427" max="7427" width="5.85546875" style="34" bestFit="1" customWidth="1"/>
    <col min="7428" max="7428" width="18.5703125" style="34" bestFit="1" customWidth="1"/>
    <col min="7429" max="7429" width="6" style="34" bestFit="1" customWidth="1"/>
    <col min="7430" max="7433" width="4.5703125" style="34" bestFit="1" customWidth="1"/>
    <col min="7434" max="7438" width="4.5703125" style="34" customWidth="1"/>
    <col min="7439" max="7439" width="9.28515625" style="34" bestFit="1" customWidth="1"/>
    <col min="7440" max="7440" width="5.7109375" style="34" bestFit="1" customWidth="1"/>
    <col min="7441" max="7441" width="10" style="34" bestFit="1" customWidth="1"/>
    <col min="7442" max="7442" width="12.7109375" style="34" bestFit="1" customWidth="1"/>
    <col min="7443" max="7443" width="13.140625" style="34" bestFit="1" customWidth="1"/>
    <col min="7444" max="7444" width="10.140625" style="34" bestFit="1" customWidth="1"/>
    <col min="7445" max="7445" width="12.85546875" style="34" bestFit="1" customWidth="1"/>
    <col min="7446" max="7446" width="13.28515625" style="34" bestFit="1" customWidth="1"/>
    <col min="7447" max="7447" width="9.140625" style="34"/>
    <col min="7448" max="7448" width="19" style="34" bestFit="1" customWidth="1"/>
    <col min="7449" max="7449" width="14.28515625" style="34" customWidth="1"/>
    <col min="7450" max="7680" width="9.140625" style="34"/>
    <col min="7681" max="7681" width="20.7109375" style="34" bestFit="1" customWidth="1"/>
    <col min="7682" max="7682" width="9.140625" style="34"/>
    <col min="7683" max="7683" width="5.85546875" style="34" bestFit="1" customWidth="1"/>
    <col min="7684" max="7684" width="18.5703125" style="34" bestFit="1" customWidth="1"/>
    <col min="7685" max="7685" width="6" style="34" bestFit="1" customWidth="1"/>
    <col min="7686" max="7689" width="4.5703125" style="34" bestFit="1" customWidth="1"/>
    <col min="7690" max="7694" width="4.5703125" style="34" customWidth="1"/>
    <col min="7695" max="7695" width="9.28515625" style="34" bestFit="1" customWidth="1"/>
    <col min="7696" max="7696" width="5.7109375" style="34" bestFit="1" customWidth="1"/>
    <col min="7697" max="7697" width="10" style="34" bestFit="1" customWidth="1"/>
    <col min="7698" max="7698" width="12.7109375" style="34" bestFit="1" customWidth="1"/>
    <col min="7699" max="7699" width="13.140625" style="34" bestFit="1" customWidth="1"/>
    <col min="7700" max="7700" width="10.140625" style="34" bestFit="1" customWidth="1"/>
    <col min="7701" max="7701" width="12.85546875" style="34" bestFit="1" customWidth="1"/>
    <col min="7702" max="7702" width="13.28515625" style="34" bestFit="1" customWidth="1"/>
    <col min="7703" max="7703" width="9.140625" style="34"/>
    <col min="7704" max="7704" width="19" style="34" bestFit="1" customWidth="1"/>
    <col min="7705" max="7705" width="14.28515625" style="34" customWidth="1"/>
    <col min="7706" max="7936" width="9.140625" style="34"/>
    <col min="7937" max="7937" width="20.7109375" style="34" bestFit="1" customWidth="1"/>
    <col min="7938" max="7938" width="9.140625" style="34"/>
    <col min="7939" max="7939" width="5.85546875" style="34" bestFit="1" customWidth="1"/>
    <col min="7940" max="7940" width="18.5703125" style="34" bestFit="1" customWidth="1"/>
    <col min="7941" max="7941" width="6" style="34" bestFit="1" customWidth="1"/>
    <col min="7942" max="7945" width="4.5703125" style="34" bestFit="1" customWidth="1"/>
    <col min="7946" max="7950" width="4.5703125" style="34" customWidth="1"/>
    <col min="7951" max="7951" width="9.28515625" style="34" bestFit="1" customWidth="1"/>
    <col min="7952" max="7952" width="5.7109375" style="34" bestFit="1" customWidth="1"/>
    <col min="7953" max="7953" width="10" style="34" bestFit="1" customWidth="1"/>
    <col min="7954" max="7954" width="12.7109375" style="34" bestFit="1" customWidth="1"/>
    <col min="7955" max="7955" width="13.140625" style="34" bestFit="1" customWidth="1"/>
    <col min="7956" max="7956" width="10.140625" style="34" bestFit="1" customWidth="1"/>
    <col min="7957" max="7957" width="12.85546875" style="34" bestFit="1" customWidth="1"/>
    <col min="7958" max="7958" width="13.28515625" style="34" bestFit="1" customWidth="1"/>
    <col min="7959" max="7959" width="9.140625" style="34"/>
    <col min="7960" max="7960" width="19" style="34" bestFit="1" customWidth="1"/>
    <col min="7961" max="7961" width="14.28515625" style="34" customWidth="1"/>
    <col min="7962" max="8192" width="9.140625" style="34"/>
    <col min="8193" max="8193" width="20.7109375" style="34" bestFit="1" customWidth="1"/>
    <col min="8194" max="8194" width="9.140625" style="34"/>
    <col min="8195" max="8195" width="5.85546875" style="34" bestFit="1" customWidth="1"/>
    <col min="8196" max="8196" width="18.5703125" style="34" bestFit="1" customWidth="1"/>
    <col min="8197" max="8197" width="6" style="34" bestFit="1" customWidth="1"/>
    <col min="8198" max="8201" width="4.5703125" style="34" bestFit="1" customWidth="1"/>
    <col min="8202" max="8206" width="4.5703125" style="34" customWidth="1"/>
    <col min="8207" max="8207" width="9.28515625" style="34" bestFit="1" customWidth="1"/>
    <col min="8208" max="8208" width="5.7109375" style="34" bestFit="1" customWidth="1"/>
    <col min="8209" max="8209" width="10" style="34" bestFit="1" customWidth="1"/>
    <col min="8210" max="8210" width="12.7109375" style="34" bestFit="1" customWidth="1"/>
    <col min="8211" max="8211" width="13.140625" style="34" bestFit="1" customWidth="1"/>
    <col min="8212" max="8212" width="10.140625" style="34" bestFit="1" customWidth="1"/>
    <col min="8213" max="8213" width="12.85546875" style="34" bestFit="1" customWidth="1"/>
    <col min="8214" max="8214" width="13.28515625" style="34" bestFit="1" customWidth="1"/>
    <col min="8215" max="8215" width="9.140625" style="34"/>
    <col min="8216" max="8216" width="19" style="34" bestFit="1" customWidth="1"/>
    <col min="8217" max="8217" width="14.28515625" style="34" customWidth="1"/>
    <col min="8218" max="8448" width="9.140625" style="34"/>
    <col min="8449" max="8449" width="20.7109375" style="34" bestFit="1" customWidth="1"/>
    <col min="8450" max="8450" width="9.140625" style="34"/>
    <col min="8451" max="8451" width="5.85546875" style="34" bestFit="1" customWidth="1"/>
    <col min="8452" max="8452" width="18.5703125" style="34" bestFit="1" customWidth="1"/>
    <col min="8453" max="8453" width="6" style="34" bestFit="1" customWidth="1"/>
    <col min="8454" max="8457" width="4.5703125" style="34" bestFit="1" customWidth="1"/>
    <col min="8458" max="8462" width="4.5703125" style="34" customWidth="1"/>
    <col min="8463" max="8463" width="9.28515625" style="34" bestFit="1" customWidth="1"/>
    <col min="8464" max="8464" width="5.7109375" style="34" bestFit="1" customWidth="1"/>
    <col min="8465" max="8465" width="10" style="34" bestFit="1" customWidth="1"/>
    <col min="8466" max="8466" width="12.7109375" style="34" bestFit="1" customWidth="1"/>
    <col min="8467" max="8467" width="13.140625" style="34" bestFit="1" customWidth="1"/>
    <col min="8468" max="8468" width="10.140625" style="34" bestFit="1" customWidth="1"/>
    <col min="8469" max="8469" width="12.85546875" style="34" bestFit="1" customWidth="1"/>
    <col min="8470" max="8470" width="13.28515625" style="34" bestFit="1" customWidth="1"/>
    <col min="8471" max="8471" width="9.140625" style="34"/>
    <col min="8472" max="8472" width="19" style="34" bestFit="1" customWidth="1"/>
    <col min="8473" max="8473" width="14.28515625" style="34" customWidth="1"/>
    <col min="8474" max="8704" width="9.140625" style="34"/>
    <col min="8705" max="8705" width="20.7109375" style="34" bestFit="1" customWidth="1"/>
    <col min="8706" max="8706" width="9.140625" style="34"/>
    <col min="8707" max="8707" width="5.85546875" style="34" bestFit="1" customWidth="1"/>
    <col min="8708" max="8708" width="18.5703125" style="34" bestFit="1" customWidth="1"/>
    <col min="8709" max="8709" width="6" style="34" bestFit="1" customWidth="1"/>
    <col min="8710" max="8713" width="4.5703125" style="34" bestFit="1" customWidth="1"/>
    <col min="8714" max="8718" width="4.5703125" style="34" customWidth="1"/>
    <col min="8719" max="8719" width="9.28515625" style="34" bestFit="1" customWidth="1"/>
    <col min="8720" max="8720" width="5.7109375" style="34" bestFit="1" customWidth="1"/>
    <col min="8721" max="8721" width="10" style="34" bestFit="1" customWidth="1"/>
    <col min="8722" max="8722" width="12.7109375" style="34" bestFit="1" customWidth="1"/>
    <col min="8723" max="8723" width="13.140625" style="34" bestFit="1" customWidth="1"/>
    <col min="8724" max="8724" width="10.140625" style="34" bestFit="1" customWidth="1"/>
    <col min="8725" max="8725" width="12.85546875" style="34" bestFit="1" customWidth="1"/>
    <col min="8726" max="8726" width="13.28515625" style="34" bestFit="1" customWidth="1"/>
    <col min="8727" max="8727" width="9.140625" style="34"/>
    <col min="8728" max="8728" width="19" style="34" bestFit="1" customWidth="1"/>
    <col min="8729" max="8729" width="14.28515625" style="34" customWidth="1"/>
    <col min="8730" max="8960" width="9.140625" style="34"/>
    <col min="8961" max="8961" width="20.7109375" style="34" bestFit="1" customWidth="1"/>
    <col min="8962" max="8962" width="9.140625" style="34"/>
    <col min="8963" max="8963" width="5.85546875" style="34" bestFit="1" customWidth="1"/>
    <col min="8964" max="8964" width="18.5703125" style="34" bestFit="1" customWidth="1"/>
    <col min="8965" max="8965" width="6" style="34" bestFit="1" customWidth="1"/>
    <col min="8966" max="8969" width="4.5703125" style="34" bestFit="1" customWidth="1"/>
    <col min="8970" max="8974" width="4.5703125" style="34" customWidth="1"/>
    <col min="8975" max="8975" width="9.28515625" style="34" bestFit="1" customWidth="1"/>
    <col min="8976" max="8976" width="5.7109375" style="34" bestFit="1" customWidth="1"/>
    <col min="8977" max="8977" width="10" style="34" bestFit="1" customWidth="1"/>
    <col min="8978" max="8978" width="12.7109375" style="34" bestFit="1" customWidth="1"/>
    <col min="8979" max="8979" width="13.140625" style="34" bestFit="1" customWidth="1"/>
    <col min="8980" max="8980" width="10.140625" style="34" bestFit="1" customWidth="1"/>
    <col min="8981" max="8981" width="12.85546875" style="34" bestFit="1" customWidth="1"/>
    <col min="8982" max="8982" width="13.28515625" style="34" bestFit="1" customWidth="1"/>
    <col min="8983" max="8983" width="9.140625" style="34"/>
    <col min="8984" max="8984" width="19" style="34" bestFit="1" customWidth="1"/>
    <col min="8985" max="8985" width="14.28515625" style="34" customWidth="1"/>
    <col min="8986" max="9216" width="9.140625" style="34"/>
    <col min="9217" max="9217" width="20.7109375" style="34" bestFit="1" customWidth="1"/>
    <col min="9218" max="9218" width="9.140625" style="34"/>
    <col min="9219" max="9219" width="5.85546875" style="34" bestFit="1" customWidth="1"/>
    <col min="9220" max="9220" width="18.5703125" style="34" bestFit="1" customWidth="1"/>
    <col min="9221" max="9221" width="6" style="34" bestFit="1" customWidth="1"/>
    <col min="9222" max="9225" width="4.5703125" style="34" bestFit="1" customWidth="1"/>
    <col min="9226" max="9230" width="4.5703125" style="34" customWidth="1"/>
    <col min="9231" max="9231" width="9.28515625" style="34" bestFit="1" customWidth="1"/>
    <col min="9232" max="9232" width="5.7109375" style="34" bestFit="1" customWidth="1"/>
    <col min="9233" max="9233" width="10" style="34" bestFit="1" customWidth="1"/>
    <col min="9234" max="9234" width="12.7109375" style="34" bestFit="1" customWidth="1"/>
    <col min="9235" max="9235" width="13.140625" style="34" bestFit="1" customWidth="1"/>
    <col min="9236" max="9236" width="10.140625" style="34" bestFit="1" customWidth="1"/>
    <col min="9237" max="9237" width="12.85546875" style="34" bestFit="1" customWidth="1"/>
    <col min="9238" max="9238" width="13.28515625" style="34" bestFit="1" customWidth="1"/>
    <col min="9239" max="9239" width="9.140625" style="34"/>
    <col min="9240" max="9240" width="19" style="34" bestFit="1" customWidth="1"/>
    <col min="9241" max="9241" width="14.28515625" style="34" customWidth="1"/>
    <col min="9242" max="9472" width="9.140625" style="34"/>
    <col min="9473" max="9473" width="20.7109375" style="34" bestFit="1" customWidth="1"/>
    <col min="9474" max="9474" width="9.140625" style="34"/>
    <col min="9475" max="9475" width="5.85546875" style="34" bestFit="1" customWidth="1"/>
    <col min="9476" max="9476" width="18.5703125" style="34" bestFit="1" customWidth="1"/>
    <col min="9477" max="9477" width="6" style="34" bestFit="1" customWidth="1"/>
    <col min="9478" max="9481" width="4.5703125" style="34" bestFit="1" customWidth="1"/>
    <col min="9482" max="9486" width="4.5703125" style="34" customWidth="1"/>
    <col min="9487" max="9487" width="9.28515625" style="34" bestFit="1" customWidth="1"/>
    <col min="9488" max="9488" width="5.7109375" style="34" bestFit="1" customWidth="1"/>
    <col min="9489" max="9489" width="10" style="34" bestFit="1" customWidth="1"/>
    <col min="9490" max="9490" width="12.7109375" style="34" bestFit="1" customWidth="1"/>
    <col min="9491" max="9491" width="13.140625" style="34" bestFit="1" customWidth="1"/>
    <col min="9492" max="9492" width="10.140625" style="34" bestFit="1" customWidth="1"/>
    <col min="9493" max="9493" width="12.85546875" style="34" bestFit="1" customWidth="1"/>
    <col min="9494" max="9494" width="13.28515625" style="34" bestFit="1" customWidth="1"/>
    <col min="9495" max="9495" width="9.140625" style="34"/>
    <col min="9496" max="9496" width="19" style="34" bestFit="1" customWidth="1"/>
    <col min="9497" max="9497" width="14.28515625" style="34" customWidth="1"/>
    <col min="9498" max="9728" width="9.140625" style="34"/>
    <col min="9729" max="9729" width="20.7109375" style="34" bestFit="1" customWidth="1"/>
    <col min="9730" max="9730" width="9.140625" style="34"/>
    <col min="9731" max="9731" width="5.85546875" style="34" bestFit="1" customWidth="1"/>
    <col min="9732" max="9732" width="18.5703125" style="34" bestFit="1" customWidth="1"/>
    <col min="9733" max="9733" width="6" style="34" bestFit="1" customWidth="1"/>
    <col min="9734" max="9737" width="4.5703125" style="34" bestFit="1" customWidth="1"/>
    <col min="9738" max="9742" width="4.5703125" style="34" customWidth="1"/>
    <col min="9743" max="9743" width="9.28515625" style="34" bestFit="1" customWidth="1"/>
    <col min="9744" max="9744" width="5.7109375" style="34" bestFit="1" customWidth="1"/>
    <col min="9745" max="9745" width="10" style="34" bestFit="1" customWidth="1"/>
    <col min="9746" max="9746" width="12.7109375" style="34" bestFit="1" customWidth="1"/>
    <col min="9747" max="9747" width="13.140625" style="34" bestFit="1" customWidth="1"/>
    <col min="9748" max="9748" width="10.140625" style="34" bestFit="1" customWidth="1"/>
    <col min="9749" max="9749" width="12.85546875" style="34" bestFit="1" customWidth="1"/>
    <col min="9750" max="9750" width="13.28515625" style="34" bestFit="1" customWidth="1"/>
    <col min="9751" max="9751" width="9.140625" style="34"/>
    <col min="9752" max="9752" width="19" style="34" bestFit="1" customWidth="1"/>
    <col min="9753" max="9753" width="14.28515625" style="34" customWidth="1"/>
    <col min="9754" max="9984" width="9.140625" style="34"/>
    <col min="9985" max="9985" width="20.7109375" style="34" bestFit="1" customWidth="1"/>
    <col min="9986" max="9986" width="9.140625" style="34"/>
    <col min="9987" max="9987" width="5.85546875" style="34" bestFit="1" customWidth="1"/>
    <col min="9988" max="9988" width="18.5703125" style="34" bestFit="1" customWidth="1"/>
    <col min="9989" max="9989" width="6" style="34" bestFit="1" customWidth="1"/>
    <col min="9990" max="9993" width="4.5703125" style="34" bestFit="1" customWidth="1"/>
    <col min="9994" max="9998" width="4.5703125" style="34" customWidth="1"/>
    <col min="9999" max="9999" width="9.28515625" style="34" bestFit="1" customWidth="1"/>
    <col min="10000" max="10000" width="5.7109375" style="34" bestFit="1" customWidth="1"/>
    <col min="10001" max="10001" width="10" style="34" bestFit="1" customWidth="1"/>
    <col min="10002" max="10002" width="12.7109375" style="34" bestFit="1" customWidth="1"/>
    <col min="10003" max="10003" width="13.140625" style="34" bestFit="1" customWidth="1"/>
    <col min="10004" max="10004" width="10.140625" style="34" bestFit="1" customWidth="1"/>
    <col min="10005" max="10005" width="12.85546875" style="34" bestFit="1" customWidth="1"/>
    <col min="10006" max="10006" width="13.28515625" style="34" bestFit="1" customWidth="1"/>
    <col min="10007" max="10007" width="9.140625" style="34"/>
    <col min="10008" max="10008" width="19" style="34" bestFit="1" customWidth="1"/>
    <col min="10009" max="10009" width="14.28515625" style="34" customWidth="1"/>
    <col min="10010" max="10240" width="9.140625" style="34"/>
    <col min="10241" max="10241" width="20.7109375" style="34" bestFit="1" customWidth="1"/>
    <col min="10242" max="10242" width="9.140625" style="34"/>
    <col min="10243" max="10243" width="5.85546875" style="34" bestFit="1" customWidth="1"/>
    <col min="10244" max="10244" width="18.5703125" style="34" bestFit="1" customWidth="1"/>
    <col min="10245" max="10245" width="6" style="34" bestFit="1" customWidth="1"/>
    <col min="10246" max="10249" width="4.5703125" style="34" bestFit="1" customWidth="1"/>
    <col min="10250" max="10254" width="4.5703125" style="34" customWidth="1"/>
    <col min="10255" max="10255" width="9.28515625" style="34" bestFit="1" customWidth="1"/>
    <col min="10256" max="10256" width="5.7109375" style="34" bestFit="1" customWidth="1"/>
    <col min="10257" max="10257" width="10" style="34" bestFit="1" customWidth="1"/>
    <col min="10258" max="10258" width="12.7109375" style="34" bestFit="1" customWidth="1"/>
    <col min="10259" max="10259" width="13.140625" style="34" bestFit="1" customWidth="1"/>
    <col min="10260" max="10260" width="10.140625" style="34" bestFit="1" customWidth="1"/>
    <col min="10261" max="10261" width="12.85546875" style="34" bestFit="1" customWidth="1"/>
    <col min="10262" max="10262" width="13.28515625" style="34" bestFit="1" customWidth="1"/>
    <col min="10263" max="10263" width="9.140625" style="34"/>
    <col min="10264" max="10264" width="19" style="34" bestFit="1" customWidth="1"/>
    <col min="10265" max="10265" width="14.28515625" style="34" customWidth="1"/>
    <col min="10266" max="10496" width="9.140625" style="34"/>
    <col min="10497" max="10497" width="20.7109375" style="34" bestFit="1" customWidth="1"/>
    <col min="10498" max="10498" width="9.140625" style="34"/>
    <col min="10499" max="10499" width="5.85546875" style="34" bestFit="1" customWidth="1"/>
    <col min="10500" max="10500" width="18.5703125" style="34" bestFit="1" customWidth="1"/>
    <col min="10501" max="10501" width="6" style="34" bestFit="1" customWidth="1"/>
    <col min="10502" max="10505" width="4.5703125" style="34" bestFit="1" customWidth="1"/>
    <col min="10506" max="10510" width="4.5703125" style="34" customWidth="1"/>
    <col min="10511" max="10511" width="9.28515625" style="34" bestFit="1" customWidth="1"/>
    <col min="10512" max="10512" width="5.7109375" style="34" bestFit="1" customWidth="1"/>
    <col min="10513" max="10513" width="10" style="34" bestFit="1" customWidth="1"/>
    <col min="10514" max="10514" width="12.7109375" style="34" bestFit="1" customWidth="1"/>
    <col min="10515" max="10515" width="13.140625" style="34" bestFit="1" customWidth="1"/>
    <col min="10516" max="10516" width="10.140625" style="34" bestFit="1" customWidth="1"/>
    <col min="10517" max="10517" width="12.85546875" style="34" bestFit="1" customWidth="1"/>
    <col min="10518" max="10518" width="13.28515625" style="34" bestFit="1" customWidth="1"/>
    <col min="10519" max="10519" width="9.140625" style="34"/>
    <col min="10520" max="10520" width="19" style="34" bestFit="1" customWidth="1"/>
    <col min="10521" max="10521" width="14.28515625" style="34" customWidth="1"/>
    <col min="10522" max="10752" width="9.140625" style="34"/>
    <col min="10753" max="10753" width="20.7109375" style="34" bestFit="1" customWidth="1"/>
    <col min="10754" max="10754" width="9.140625" style="34"/>
    <col min="10755" max="10755" width="5.85546875" style="34" bestFit="1" customWidth="1"/>
    <col min="10756" max="10756" width="18.5703125" style="34" bestFit="1" customWidth="1"/>
    <col min="10757" max="10757" width="6" style="34" bestFit="1" customWidth="1"/>
    <col min="10758" max="10761" width="4.5703125" style="34" bestFit="1" customWidth="1"/>
    <col min="10762" max="10766" width="4.5703125" style="34" customWidth="1"/>
    <col min="10767" max="10767" width="9.28515625" style="34" bestFit="1" customWidth="1"/>
    <col min="10768" max="10768" width="5.7109375" style="34" bestFit="1" customWidth="1"/>
    <col min="10769" max="10769" width="10" style="34" bestFit="1" customWidth="1"/>
    <col min="10770" max="10770" width="12.7109375" style="34" bestFit="1" customWidth="1"/>
    <col min="10771" max="10771" width="13.140625" style="34" bestFit="1" customWidth="1"/>
    <col min="10772" max="10772" width="10.140625" style="34" bestFit="1" customWidth="1"/>
    <col min="10773" max="10773" width="12.85546875" style="34" bestFit="1" customWidth="1"/>
    <col min="10774" max="10774" width="13.28515625" style="34" bestFit="1" customWidth="1"/>
    <col min="10775" max="10775" width="9.140625" style="34"/>
    <col min="10776" max="10776" width="19" style="34" bestFit="1" customWidth="1"/>
    <col min="10777" max="10777" width="14.28515625" style="34" customWidth="1"/>
    <col min="10778" max="11008" width="9.140625" style="34"/>
    <col min="11009" max="11009" width="20.7109375" style="34" bestFit="1" customWidth="1"/>
    <col min="11010" max="11010" width="9.140625" style="34"/>
    <col min="11011" max="11011" width="5.85546875" style="34" bestFit="1" customWidth="1"/>
    <col min="11012" max="11012" width="18.5703125" style="34" bestFit="1" customWidth="1"/>
    <col min="11013" max="11013" width="6" style="34" bestFit="1" customWidth="1"/>
    <col min="11014" max="11017" width="4.5703125" style="34" bestFit="1" customWidth="1"/>
    <col min="11018" max="11022" width="4.5703125" style="34" customWidth="1"/>
    <col min="11023" max="11023" width="9.28515625" style="34" bestFit="1" customWidth="1"/>
    <col min="11024" max="11024" width="5.7109375" style="34" bestFit="1" customWidth="1"/>
    <col min="11025" max="11025" width="10" style="34" bestFit="1" customWidth="1"/>
    <col min="11026" max="11026" width="12.7109375" style="34" bestFit="1" customWidth="1"/>
    <col min="11027" max="11027" width="13.140625" style="34" bestFit="1" customWidth="1"/>
    <col min="11028" max="11028" width="10.140625" style="34" bestFit="1" customWidth="1"/>
    <col min="11029" max="11029" width="12.85546875" style="34" bestFit="1" customWidth="1"/>
    <col min="11030" max="11030" width="13.28515625" style="34" bestFit="1" customWidth="1"/>
    <col min="11031" max="11031" width="9.140625" style="34"/>
    <col min="11032" max="11032" width="19" style="34" bestFit="1" customWidth="1"/>
    <col min="11033" max="11033" width="14.28515625" style="34" customWidth="1"/>
    <col min="11034" max="11264" width="9.140625" style="34"/>
    <col min="11265" max="11265" width="20.7109375" style="34" bestFit="1" customWidth="1"/>
    <col min="11266" max="11266" width="9.140625" style="34"/>
    <col min="11267" max="11267" width="5.85546875" style="34" bestFit="1" customWidth="1"/>
    <col min="11268" max="11268" width="18.5703125" style="34" bestFit="1" customWidth="1"/>
    <col min="11269" max="11269" width="6" style="34" bestFit="1" customWidth="1"/>
    <col min="11270" max="11273" width="4.5703125" style="34" bestFit="1" customWidth="1"/>
    <col min="11274" max="11278" width="4.5703125" style="34" customWidth="1"/>
    <col min="11279" max="11279" width="9.28515625" style="34" bestFit="1" customWidth="1"/>
    <col min="11280" max="11280" width="5.7109375" style="34" bestFit="1" customWidth="1"/>
    <col min="11281" max="11281" width="10" style="34" bestFit="1" customWidth="1"/>
    <col min="11282" max="11282" width="12.7109375" style="34" bestFit="1" customWidth="1"/>
    <col min="11283" max="11283" width="13.140625" style="34" bestFit="1" customWidth="1"/>
    <col min="11284" max="11284" width="10.140625" style="34" bestFit="1" customWidth="1"/>
    <col min="11285" max="11285" width="12.85546875" style="34" bestFit="1" customWidth="1"/>
    <col min="11286" max="11286" width="13.28515625" style="34" bestFit="1" customWidth="1"/>
    <col min="11287" max="11287" width="9.140625" style="34"/>
    <col min="11288" max="11288" width="19" style="34" bestFit="1" customWidth="1"/>
    <col min="11289" max="11289" width="14.28515625" style="34" customWidth="1"/>
    <col min="11290" max="11520" width="9.140625" style="34"/>
    <col min="11521" max="11521" width="20.7109375" style="34" bestFit="1" customWidth="1"/>
    <col min="11522" max="11522" width="9.140625" style="34"/>
    <col min="11523" max="11523" width="5.85546875" style="34" bestFit="1" customWidth="1"/>
    <col min="11524" max="11524" width="18.5703125" style="34" bestFit="1" customWidth="1"/>
    <col min="11525" max="11525" width="6" style="34" bestFit="1" customWidth="1"/>
    <col min="11526" max="11529" width="4.5703125" style="34" bestFit="1" customWidth="1"/>
    <col min="11530" max="11534" width="4.5703125" style="34" customWidth="1"/>
    <col min="11535" max="11535" width="9.28515625" style="34" bestFit="1" customWidth="1"/>
    <col min="11536" max="11536" width="5.7109375" style="34" bestFit="1" customWidth="1"/>
    <col min="11537" max="11537" width="10" style="34" bestFit="1" customWidth="1"/>
    <col min="11538" max="11538" width="12.7109375" style="34" bestFit="1" customWidth="1"/>
    <col min="11539" max="11539" width="13.140625" style="34" bestFit="1" customWidth="1"/>
    <col min="11540" max="11540" width="10.140625" style="34" bestFit="1" customWidth="1"/>
    <col min="11541" max="11541" width="12.85546875" style="34" bestFit="1" customWidth="1"/>
    <col min="11542" max="11542" width="13.28515625" style="34" bestFit="1" customWidth="1"/>
    <col min="11543" max="11543" width="9.140625" style="34"/>
    <col min="11544" max="11544" width="19" style="34" bestFit="1" customWidth="1"/>
    <col min="11545" max="11545" width="14.28515625" style="34" customWidth="1"/>
    <col min="11546" max="11776" width="9.140625" style="34"/>
    <col min="11777" max="11777" width="20.7109375" style="34" bestFit="1" customWidth="1"/>
    <col min="11778" max="11778" width="9.140625" style="34"/>
    <col min="11779" max="11779" width="5.85546875" style="34" bestFit="1" customWidth="1"/>
    <col min="11780" max="11780" width="18.5703125" style="34" bestFit="1" customWidth="1"/>
    <col min="11781" max="11781" width="6" style="34" bestFit="1" customWidth="1"/>
    <col min="11782" max="11785" width="4.5703125" style="34" bestFit="1" customWidth="1"/>
    <col min="11786" max="11790" width="4.5703125" style="34" customWidth="1"/>
    <col min="11791" max="11791" width="9.28515625" style="34" bestFit="1" customWidth="1"/>
    <col min="11792" max="11792" width="5.7109375" style="34" bestFit="1" customWidth="1"/>
    <col min="11793" max="11793" width="10" style="34" bestFit="1" customWidth="1"/>
    <col min="11794" max="11794" width="12.7109375" style="34" bestFit="1" customWidth="1"/>
    <col min="11795" max="11795" width="13.140625" style="34" bestFit="1" customWidth="1"/>
    <col min="11796" max="11796" width="10.140625" style="34" bestFit="1" customWidth="1"/>
    <col min="11797" max="11797" width="12.85546875" style="34" bestFit="1" customWidth="1"/>
    <col min="11798" max="11798" width="13.28515625" style="34" bestFit="1" customWidth="1"/>
    <col min="11799" max="11799" width="9.140625" style="34"/>
    <col min="11800" max="11800" width="19" style="34" bestFit="1" customWidth="1"/>
    <col min="11801" max="11801" width="14.28515625" style="34" customWidth="1"/>
    <col min="11802" max="12032" width="9.140625" style="34"/>
    <col min="12033" max="12033" width="20.7109375" style="34" bestFit="1" customWidth="1"/>
    <col min="12034" max="12034" width="9.140625" style="34"/>
    <col min="12035" max="12035" width="5.85546875" style="34" bestFit="1" customWidth="1"/>
    <col min="12036" max="12036" width="18.5703125" style="34" bestFit="1" customWidth="1"/>
    <col min="12037" max="12037" width="6" style="34" bestFit="1" customWidth="1"/>
    <col min="12038" max="12041" width="4.5703125" style="34" bestFit="1" customWidth="1"/>
    <col min="12042" max="12046" width="4.5703125" style="34" customWidth="1"/>
    <col min="12047" max="12047" width="9.28515625" style="34" bestFit="1" customWidth="1"/>
    <col min="12048" max="12048" width="5.7109375" style="34" bestFit="1" customWidth="1"/>
    <col min="12049" max="12049" width="10" style="34" bestFit="1" customWidth="1"/>
    <col min="12050" max="12050" width="12.7109375" style="34" bestFit="1" customWidth="1"/>
    <col min="12051" max="12051" width="13.140625" style="34" bestFit="1" customWidth="1"/>
    <col min="12052" max="12052" width="10.140625" style="34" bestFit="1" customWidth="1"/>
    <col min="12053" max="12053" width="12.85546875" style="34" bestFit="1" customWidth="1"/>
    <col min="12054" max="12054" width="13.28515625" style="34" bestFit="1" customWidth="1"/>
    <col min="12055" max="12055" width="9.140625" style="34"/>
    <col min="12056" max="12056" width="19" style="34" bestFit="1" customWidth="1"/>
    <col min="12057" max="12057" width="14.28515625" style="34" customWidth="1"/>
    <col min="12058" max="12288" width="9.140625" style="34"/>
    <col min="12289" max="12289" width="20.7109375" style="34" bestFit="1" customWidth="1"/>
    <col min="12290" max="12290" width="9.140625" style="34"/>
    <col min="12291" max="12291" width="5.85546875" style="34" bestFit="1" customWidth="1"/>
    <col min="12292" max="12292" width="18.5703125" style="34" bestFit="1" customWidth="1"/>
    <col min="12293" max="12293" width="6" style="34" bestFit="1" customWidth="1"/>
    <col min="12294" max="12297" width="4.5703125" style="34" bestFit="1" customWidth="1"/>
    <col min="12298" max="12302" width="4.5703125" style="34" customWidth="1"/>
    <col min="12303" max="12303" width="9.28515625" style="34" bestFit="1" customWidth="1"/>
    <col min="12304" max="12304" width="5.7109375" style="34" bestFit="1" customWidth="1"/>
    <col min="12305" max="12305" width="10" style="34" bestFit="1" customWidth="1"/>
    <col min="12306" max="12306" width="12.7109375" style="34" bestFit="1" customWidth="1"/>
    <col min="12307" max="12307" width="13.140625" style="34" bestFit="1" customWidth="1"/>
    <col min="12308" max="12308" width="10.140625" style="34" bestFit="1" customWidth="1"/>
    <col min="12309" max="12309" width="12.85546875" style="34" bestFit="1" customWidth="1"/>
    <col min="12310" max="12310" width="13.28515625" style="34" bestFit="1" customWidth="1"/>
    <col min="12311" max="12311" width="9.140625" style="34"/>
    <col min="12312" max="12312" width="19" style="34" bestFit="1" customWidth="1"/>
    <col min="12313" max="12313" width="14.28515625" style="34" customWidth="1"/>
    <col min="12314" max="12544" width="9.140625" style="34"/>
    <col min="12545" max="12545" width="20.7109375" style="34" bestFit="1" customWidth="1"/>
    <col min="12546" max="12546" width="9.140625" style="34"/>
    <col min="12547" max="12547" width="5.85546875" style="34" bestFit="1" customWidth="1"/>
    <col min="12548" max="12548" width="18.5703125" style="34" bestFit="1" customWidth="1"/>
    <col min="12549" max="12549" width="6" style="34" bestFit="1" customWidth="1"/>
    <col min="12550" max="12553" width="4.5703125" style="34" bestFit="1" customWidth="1"/>
    <col min="12554" max="12558" width="4.5703125" style="34" customWidth="1"/>
    <col min="12559" max="12559" width="9.28515625" style="34" bestFit="1" customWidth="1"/>
    <col min="12560" max="12560" width="5.7109375" style="34" bestFit="1" customWidth="1"/>
    <col min="12561" max="12561" width="10" style="34" bestFit="1" customWidth="1"/>
    <col min="12562" max="12562" width="12.7109375" style="34" bestFit="1" customWidth="1"/>
    <col min="12563" max="12563" width="13.140625" style="34" bestFit="1" customWidth="1"/>
    <col min="12564" max="12564" width="10.140625" style="34" bestFit="1" customWidth="1"/>
    <col min="12565" max="12565" width="12.85546875" style="34" bestFit="1" customWidth="1"/>
    <col min="12566" max="12566" width="13.28515625" style="34" bestFit="1" customWidth="1"/>
    <col min="12567" max="12567" width="9.140625" style="34"/>
    <col min="12568" max="12568" width="19" style="34" bestFit="1" customWidth="1"/>
    <col min="12569" max="12569" width="14.28515625" style="34" customWidth="1"/>
    <col min="12570" max="12800" width="9.140625" style="34"/>
    <col min="12801" max="12801" width="20.7109375" style="34" bestFit="1" customWidth="1"/>
    <col min="12802" max="12802" width="9.140625" style="34"/>
    <col min="12803" max="12803" width="5.85546875" style="34" bestFit="1" customWidth="1"/>
    <col min="12804" max="12804" width="18.5703125" style="34" bestFit="1" customWidth="1"/>
    <col min="12805" max="12805" width="6" style="34" bestFit="1" customWidth="1"/>
    <col min="12806" max="12809" width="4.5703125" style="34" bestFit="1" customWidth="1"/>
    <col min="12810" max="12814" width="4.5703125" style="34" customWidth="1"/>
    <col min="12815" max="12815" width="9.28515625" style="34" bestFit="1" customWidth="1"/>
    <col min="12816" max="12816" width="5.7109375" style="34" bestFit="1" customWidth="1"/>
    <col min="12817" max="12817" width="10" style="34" bestFit="1" customWidth="1"/>
    <col min="12818" max="12818" width="12.7109375" style="34" bestFit="1" customWidth="1"/>
    <col min="12819" max="12819" width="13.140625" style="34" bestFit="1" customWidth="1"/>
    <col min="12820" max="12820" width="10.140625" style="34" bestFit="1" customWidth="1"/>
    <col min="12821" max="12821" width="12.85546875" style="34" bestFit="1" customWidth="1"/>
    <col min="12822" max="12822" width="13.28515625" style="34" bestFit="1" customWidth="1"/>
    <col min="12823" max="12823" width="9.140625" style="34"/>
    <col min="12824" max="12824" width="19" style="34" bestFit="1" customWidth="1"/>
    <col min="12825" max="12825" width="14.28515625" style="34" customWidth="1"/>
    <col min="12826" max="13056" width="9.140625" style="34"/>
    <col min="13057" max="13057" width="20.7109375" style="34" bestFit="1" customWidth="1"/>
    <col min="13058" max="13058" width="9.140625" style="34"/>
    <col min="13059" max="13059" width="5.85546875" style="34" bestFit="1" customWidth="1"/>
    <col min="13060" max="13060" width="18.5703125" style="34" bestFit="1" customWidth="1"/>
    <col min="13061" max="13061" width="6" style="34" bestFit="1" customWidth="1"/>
    <col min="13062" max="13065" width="4.5703125" style="34" bestFit="1" customWidth="1"/>
    <col min="13066" max="13070" width="4.5703125" style="34" customWidth="1"/>
    <col min="13071" max="13071" width="9.28515625" style="34" bestFit="1" customWidth="1"/>
    <col min="13072" max="13072" width="5.7109375" style="34" bestFit="1" customWidth="1"/>
    <col min="13073" max="13073" width="10" style="34" bestFit="1" customWidth="1"/>
    <col min="13074" max="13074" width="12.7109375" style="34" bestFit="1" customWidth="1"/>
    <col min="13075" max="13075" width="13.140625" style="34" bestFit="1" customWidth="1"/>
    <col min="13076" max="13076" width="10.140625" style="34" bestFit="1" customWidth="1"/>
    <col min="13077" max="13077" width="12.85546875" style="34" bestFit="1" customWidth="1"/>
    <col min="13078" max="13078" width="13.28515625" style="34" bestFit="1" customWidth="1"/>
    <col min="13079" max="13079" width="9.140625" style="34"/>
    <col min="13080" max="13080" width="19" style="34" bestFit="1" customWidth="1"/>
    <col min="13081" max="13081" width="14.28515625" style="34" customWidth="1"/>
    <col min="13082" max="13312" width="9.140625" style="34"/>
    <col min="13313" max="13313" width="20.7109375" style="34" bestFit="1" customWidth="1"/>
    <col min="13314" max="13314" width="9.140625" style="34"/>
    <col min="13315" max="13315" width="5.85546875" style="34" bestFit="1" customWidth="1"/>
    <col min="13316" max="13316" width="18.5703125" style="34" bestFit="1" customWidth="1"/>
    <col min="13317" max="13317" width="6" style="34" bestFit="1" customWidth="1"/>
    <col min="13318" max="13321" width="4.5703125" style="34" bestFit="1" customWidth="1"/>
    <col min="13322" max="13326" width="4.5703125" style="34" customWidth="1"/>
    <col min="13327" max="13327" width="9.28515625" style="34" bestFit="1" customWidth="1"/>
    <col min="13328" max="13328" width="5.7109375" style="34" bestFit="1" customWidth="1"/>
    <col min="13329" max="13329" width="10" style="34" bestFit="1" customWidth="1"/>
    <col min="13330" max="13330" width="12.7109375" style="34" bestFit="1" customWidth="1"/>
    <col min="13331" max="13331" width="13.140625" style="34" bestFit="1" customWidth="1"/>
    <col min="13332" max="13332" width="10.140625" style="34" bestFit="1" customWidth="1"/>
    <col min="13333" max="13333" width="12.85546875" style="34" bestFit="1" customWidth="1"/>
    <col min="13334" max="13334" width="13.28515625" style="34" bestFit="1" customWidth="1"/>
    <col min="13335" max="13335" width="9.140625" style="34"/>
    <col min="13336" max="13336" width="19" style="34" bestFit="1" customWidth="1"/>
    <col min="13337" max="13337" width="14.28515625" style="34" customWidth="1"/>
    <col min="13338" max="13568" width="9.140625" style="34"/>
    <col min="13569" max="13569" width="20.7109375" style="34" bestFit="1" customWidth="1"/>
    <col min="13570" max="13570" width="9.140625" style="34"/>
    <col min="13571" max="13571" width="5.85546875" style="34" bestFit="1" customWidth="1"/>
    <col min="13572" max="13572" width="18.5703125" style="34" bestFit="1" customWidth="1"/>
    <col min="13573" max="13573" width="6" style="34" bestFit="1" customWidth="1"/>
    <col min="13574" max="13577" width="4.5703125" style="34" bestFit="1" customWidth="1"/>
    <col min="13578" max="13582" width="4.5703125" style="34" customWidth="1"/>
    <col min="13583" max="13583" width="9.28515625" style="34" bestFit="1" customWidth="1"/>
    <col min="13584" max="13584" width="5.7109375" style="34" bestFit="1" customWidth="1"/>
    <col min="13585" max="13585" width="10" style="34" bestFit="1" customWidth="1"/>
    <col min="13586" max="13586" width="12.7109375" style="34" bestFit="1" customWidth="1"/>
    <col min="13587" max="13587" width="13.140625" style="34" bestFit="1" customWidth="1"/>
    <col min="13588" max="13588" width="10.140625" style="34" bestFit="1" customWidth="1"/>
    <col min="13589" max="13589" width="12.85546875" style="34" bestFit="1" customWidth="1"/>
    <col min="13590" max="13590" width="13.28515625" style="34" bestFit="1" customWidth="1"/>
    <col min="13591" max="13591" width="9.140625" style="34"/>
    <col min="13592" max="13592" width="19" style="34" bestFit="1" customWidth="1"/>
    <col min="13593" max="13593" width="14.28515625" style="34" customWidth="1"/>
    <col min="13594" max="13824" width="9.140625" style="34"/>
    <col min="13825" max="13825" width="20.7109375" style="34" bestFit="1" customWidth="1"/>
    <col min="13826" max="13826" width="9.140625" style="34"/>
    <col min="13827" max="13827" width="5.85546875" style="34" bestFit="1" customWidth="1"/>
    <col min="13828" max="13828" width="18.5703125" style="34" bestFit="1" customWidth="1"/>
    <col min="13829" max="13829" width="6" style="34" bestFit="1" customWidth="1"/>
    <col min="13830" max="13833" width="4.5703125" style="34" bestFit="1" customWidth="1"/>
    <col min="13834" max="13838" width="4.5703125" style="34" customWidth="1"/>
    <col min="13839" max="13839" width="9.28515625" style="34" bestFit="1" customWidth="1"/>
    <col min="13840" max="13840" width="5.7109375" style="34" bestFit="1" customWidth="1"/>
    <col min="13841" max="13841" width="10" style="34" bestFit="1" customWidth="1"/>
    <col min="13842" max="13842" width="12.7109375" style="34" bestFit="1" customWidth="1"/>
    <col min="13843" max="13843" width="13.140625" style="34" bestFit="1" customWidth="1"/>
    <col min="13844" max="13844" width="10.140625" style="34" bestFit="1" customWidth="1"/>
    <col min="13845" max="13845" width="12.85546875" style="34" bestFit="1" customWidth="1"/>
    <col min="13846" max="13846" width="13.28515625" style="34" bestFit="1" customWidth="1"/>
    <col min="13847" max="13847" width="9.140625" style="34"/>
    <col min="13848" max="13848" width="19" style="34" bestFit="1" customWidth="1"/>
    <col min="13849" max="13849" width="14.28515625" style="34" customWidth="1"/>
    <col min="13850" max="14080" width="9.140625" style="34"/>
    <col min="14081" max="14081" width="20.7109375" style="34" bestFit="1" customWidth="1"/>
    <col min="14082" max="14082" width="9.140625" style="34"/>
    <col min="14083" max="14083" width="5.85546875" style="34" bestFit="1" customWidth="1"/>
    <col min="14084" max="14084" width="18.5703125" style="34" bestFit="1" customWidth="1"/>
    <col min="14085" max="14085" width="6" style="34" bestFit="1" customWidth="1"/>
    <col min="14086" max="14089" width="4.5703125" style="34" bestFit="1" customWidth="1"/>
    <col min="14090" max="14094" width="4.5703125" style="34" customWidth="1"/>
    <col min="14095" max="14095" width="9.28515625" style="34" bestFit="1" customWidth="1"/>
    <col min="14096" max="14096" width="5.7109375" style="34" bestFit="1" customWidth="1"/>
    <col min="14097" max="14097" width="10" style="34" bestFit="1" customWidth="1"/>
    <col min="14098" max="14098" width="12.7109375" style="34" bestFit="1" customWidth="1"/>
    <col min="14099" max="14099" width="13.140625" style="34" bestFit="1" customWidth="1"/>
    <col min="14100" max="14100" width="10.140625" style="34" bestFit="1" customWidth="1"/>
    <col min="14101" max="14101" width="12.85546875" style="34" bestFit="1" customWidth="1"/>
    <col min="14102" max="14102" width="13.28515625" style="34" bestFit="1" customWidth="1"/>
    <col min="14103" max="14103" width="9.140625" style="34"/>
    <col min="14104" max="14104" width="19" style="34" bestFit="1" customWidth="1"/>
    <col min="14105" max="14105" width="14.28515625" style="34" customWidth="1"/>
    <col min="14106" max="14336" width="9.140625" style="34"/>
    <col min="14337" max="14337" width="20.7109375" style="34" bestFit="1" customWidth="1"/>
    <col min="14338" max="14338" width="9.140625" style="34"/>
    <col min="14339" max="14339" width="5.85546875" style="34" bestFit="1" customWidth="1"/>
    <col min="14340" max="14340" width="18.5703125" style="34" bestFit="1" customWidth="1"/>
    <col min="14341" max="14341" width="6" style="34" bestFit="1" customWidth="1"/>
    <col min="14342" max="14345" width="4.5703125" style="34" bestFit="1" customWidth="1"/>
    <col min="14346" max="14350" width="4.5703125" style="34" customWidth="1"/>
    <col min="14351" max="14351" width="9.28515625" style="34" bestFit="1" customWidth="1"/>
    <col min="14352" max="14352" width="5.7109375" style="34" bestFit="1" customWidth="1"/>
    <col min="14353" max="14353" width="10" style="34" bestFit="1" customWidth="1"/>
    <col min="14354" max="14354" width="12.7109375" style="34" bestFit="1" customWidth="1"/>
    <col min="14355" max="14355" width="13.140625" style="34" bestFit="1" customWidth="1"/>
    <col min="14356" max="14356" width="10.140625" style="34" bestFit="1" customWidth="1"/>
    <col min="14357" max="14357" width="12.85546875" style="34" bestFit="1" customWidth="1"/>
    <col min="14358" max="14358" width="13.28515625" style="34" bestFit="1" customWidth="1"/>
    <col min="14359" max="14359" width="9.140625" style="34"/>
    <col min="14360" max="14360" width="19" style="34" bestFit="1" customWidth="1"/>
    <col min="14361" max="14361" width="14.28515625" style="34" customWidth="1"/>
    <col min="14362" max="14592" width="9.140625" style="34"/>
    <col min="14593" max="14593" width="20.7109375" style="34" bestFit="1" customWidth="1"/>
    <col min="14594" max="14594" width="9.140625" style="34"/>
    <col min="14595" max="14595" width="5.85546875" style="34" bestFit="1" customWidth="1"/>
    <col min="14596" max="14596" width="18.5703125" style="34" bestFit="1" customWidth="1"/>
    <col min="14597" max="14597" width="6" style="34" bestFit="1" customWidth="1"/>
    <col min="14598" max="14601" width="4.5703125" style="34" bestFit="1" customWidth="1"/>
    <col min="14602" max="14606" width="4.5703125" style="34" customWidth="1"/>
    <col min="14607" max="14607" width="9.28515625" style="34" bestFit="1" customWidth="1"/>
    <col min="14608" max="14608" width="5.7109375" style="34" bestFit="1" customWidth="1"/>
    <col min="14609" max="14609" width="10" style="34" bestFit="1" customWidth="1"/>
    <col min="14610" max="14610" width="12.7109375" style="34" bestFit="1" customWidth="1"/>
    <col min="14611" max="14611" width="13.140625" style="34" bestFit="1" customWidth="1"/>
    <col min="14612" max="14612" width="10.140625" style="34" bestFit="1" customWidth="1"/>
    <col min="14613" max="14613" width="12.85546875" style="34" bestFit="1" customWidth="1"/>
    <col min="14614" max="14614" width="13.28515625" style="34" bestFit="1" customWidth="1"/>
    <col min="14615" max="14615" width="9.140625" style="34"/>
    <col min="14616" max="14616" width="19" style="34" bestFit="1" customWidth="1"/>
    <col min="14617" max="14617" width="14.28515625" style="34" customWidth="1"/>
    <col min="14618" max="14848" width="9.140625" style="34"/>
    <col min="14849" max="14849" width="20.7109375" style="34" bestFit="1" customWidth="1"/>
    <col min="14850" max="14850" width="9.140625" style="34"/>
    <col min="14851" max="14851" width="5.85546875" style="34" bestFit="1" customWidth="1"/>
    <col min="14852" max="14852" width="18.5703125" style="34" bestFit="1" customWidth="1"/>
    <col min="14853" max="14853" width="6" style="34" bestFit="1" customWidth="1"/>
    <col min="14854" max="14857" width="4.5703125" style="34" bestFit="1" customWidth="1"/>
    <col min="14858" max="14862" width="4.5703125" style="34" customWidth="1"/>
    <col min="14863" max="14863" width="9.28515625" style="34" bestFit="1" customWidth="1"/>
    <col min="14864" max="14864" width="5.7109375" style="34" bestFit="1" customWidth="1"/>
    <col min="14865" max="14865" width="10" style="34" bestFit="1" customWidth="1"/>
    <col min="14866" max="14866" width="12.7109375" style="34" bestFit="1" customWidth="1"/>
    <col min="14867" max="14867" width="13.140625" style="34" bestFit="1" customWidth="1"/>
    <col min="14868" max="14868" width="10.140625" style="34" bestFit="1" customWidth="1"/>
    <col min="14869" max="14869" width="12.85546875" style="34" bestFit="1" customWidth="1"/>
    <col min="14870" max="14870" width="13.28515625" style="34" bestFit="1" customWidth="1"/>
    <col min="14871" max="14871" width="9.140625" style="34"/>
    <col min="14872" max="14872" width="19" style="34" bestFit="1" customWidth="1"/>
    <col min="14873" max="14873" width="14.28515625" style="34" customWidth="1"/>
    <col min="14874" max="15104" width="9.140625" style="34"/>
    <col min="15105" max="15105" width="20.7109375" style="34" bestFit="1" customWidth="1"/>
    <col min="15106" max="15106" width="9.140625" style="34"/>
    <col min="15107" max="15107" width="5.85546875" style="34" bestFit="1" customWidth="1"/>
    <col min="15108" max="15108" width="18.5703125" style="34" bestFit="1" customWidth="1"/>
    <col min="15109" max="15109" width="6" style="34" bestFit="1" customWidth="1"/>
    <col min="15110" max="15113" width="4.5703125" style="34" bestFit="1" customWidth="1"/>
    <col min="15114" max="15118" width="4.5703125" style="34" customWidth="1"/>
    <col min="15119" max="15119" width="9.28515625" style="34" bestFit="1" customWidth="1"/>
    <col min="15120" max="15120" width="5.7109375" style="34" bestFit="1" customWidth="1"/>
    <col min="15121" max="15121" width="10" style="34" bestFit="1" customWidth="1"/>
    <col min="15122" max="15122" width="12.7109375" style="34" bestFit="1" customWidth="1"/>
    <col min="15123" max="15123" width="13.140625" style="34" bestFit="1" customWidth="1"/>
    <col min="15124" max="15124" width="10.140625" style="34" bestFit="1" customWidth="1"/>
    <col min="15125" max="15125" width="12.85546875" style="34" bestFit="1" customWidth="1"/>
    <col min="15126" max="15126" width="13.28515625" style="34" bestFit="1" customWidth="1"/>
    <col min="15127" max="15127" width="9.140625" style="34"/>
    <col min="15128" max="15128" width="19" style="34" bestFit="1" customWidth="1"/>
    <col min="15129" max="15129" width="14.28515625" style="34" customWidth="1"/>
    <col min="15130" max="15360" width="9.140625" style="34"/>
    <col min="15361" max="15361" width="20.7109375" style="34" bestFit="1" customWidth="1"/>
    <col min="15362" max="15362" width="9.140625" style="34"/>
    <col min="15363" max="15363" width="5.85546875" style="34" bestFit="1" customWidth="1"/>
    <col min="15364" max="15364" width="18.5703125" style="34" bestFit="1" customWidth="1"/>
    <col min="15365" max="15365" width="6" style="34" bestFit="1" customWidth="1"/>
    <col min="15366" max="15369" width="4.5703125" style="34" bestFit="1" customWidth="1"/>
    <col min="15370" max="15374" width="4.5703125" style="34" customWidth="1"/>
    <col min="15375" max="15375" width="9.28515625" style="34" bestFit="1" customWidth="1"/>
    <col min="15376" max="15376" width="5.7109375" style="34" bestFit="1" customWidth="1"/>
    <col min="15377" max="15377" width="10" style="34" bestFit="1" customWidth="1"/>
    <col min="15378" max="15378" width="12.7109375" style="34" bestFit="1" customWidth="1"/>
    <col min="15379" max="15379" width="13.140625" style="34" bestFit="1" customWidth="1"/>
    <col min="15380" max="15380" width="10.140625" style="34" bestFit="1" customWidth="1"/>
    <col min="15381" max="15381" width="12.85546875" style="34" bestFit="1" customWidth="1"/>
    <col min="15382" max="15382" width="13.28515625" style="34" bestFit="1" customWidth="1"/>
    <col min="15383" max="15383" width="9.140625" style="34"/>
    <col min="15384" max="15384" width="19" style="34" bestFit="1" customWidth="1"/>
    <col min="15385" max="15385" width="14.28515625" style="34" customWidth="1"/>
    <col min="15386" max="15616" width="9.140625" style="34"/>
    <col min="15617" max="15617" width="20.7109375" style="34" bestFit="1" customWidth="1"/>
    <col min="15618" max="15618" width="9.140625" style="34"/>
    <col min="15619" max="15619" width="5.85546875" style="34" bestFit="1" customWidth="1"/>
    <col min="15620" max="15620" width="18.5703125" style="34" bestFit="1" customWidth="1"/>
    <col min="15621" max="15621" width="6" style="34" bestFit="1" customWidth="1"/>
    <col min="15622" max="15625" width="4.5703125" style="34" bestFit="1" customWidth="1"/>
    <col min="15626" max="15630" width="4.5703125" style="34" customWidth="1"/>
    <col min="15631" max="15631" width="9.28515625" style="34" bestFit="1" customWidth="1"/>
    <col min="15632" max="15632" width="5.7109375" style="34" bestFit="1" customWidth="1"/>
    <col min="15633" max="15633" width="10" style="34" bestFit="1" customWidth="1"/>
    <col min="15634" max="15634" width="12.7109375" style="34" bestFit="1" customWidth="1"/>
    <col min="15635" max="15635" width="13.140625" style="34" bestFit="1" customWidth="1"/>
    <col min="15636" max="15636" width="10.140625" style="34" bestFit="1" customWidth="1"/>
    <col min="15637" max="15637" width="12.85546875" style="34" bestFit="1" customWidth="1"/>
    <col min="15638" max="15638" width="13.28515625" style="34" bestFit="1" customWidth="1"/>
    <col min="15639" max="15639" width="9.140625" style="34"/>
    <col min="15640" max="15640" width="19" style="34" bestFit="1" customWidth="1"/>
    <col min="15641" max="15641" width="14.28515625" style="34" customWidth="1"/>
    <col min="15642" max="15872" width="9.140625" style="34"/>
    <col min="15873" max="15873" width="20.7109375" style="34" bestFit="1" customWidth="1"/>
    <col min="15874" max="15874" width="9.140625" style="34"/>
    <col min="15875" max="15875" width="5.85546875" style="34" bestFit="1" customWidth="1"/>
    <col min="15876" max="15876" width="18.5703125" style="34" bestFit="1" customWidth="1"/>
    <col min="15877" max="15877" width="6" style="34" bestFit="1" customWidth="1"/>
    <col min="15878" max="15881" width="4.5703125" style="34" bestFit="1" customWidth="1"/>
    <col min="15882" max="15886" width="4.5703125" style="34" customWidth="1"/>
    <col min="15887" max="15887" width="9.28515625" style="34" bestFit="1" customWidth="1"/>
    <col min="15888" max="15888" width="5.7109375" style="34" bestFit="1" customWidth="1"/>
    <col min="15889" max="15889" width="10" style="34" bestFit="1" customWidth="1"/>
    <col min="15890" max="15890" width="12.7109375" style="34" bestFit="1" customWidth="1"/>
    <col min="15891" max="15891" width="13.140625" style="34" bestFit="1" customWidth="1"/>
    <col min="15892" max="15892" width="10.140625" style="34" bestFit="1" customWidth="1"/>
    <col min="15893" max="15893" width="12.85546875" style="34" bestFit="1" customWidth="1"/>
    <col min="15894" max="15894" width="13.28515625" style="34" bestFit="1" customWidth="1"/>
    <col min="15895" max="15895" width="9.140625" style="34"/>
    <col min="15896" max="15896" width="19" style="34" bestFit="1" customWidth="1"/>
    <col min="15897" max="15897" width="14.28515625" style="34" customWidth="1"/>
    <col min="15898" max="16128" width="9.140625" style="34"/>
    <col min="16129" max="16129" width="20.7109375" style="34" bestFit="1" customWidth="1"/>
    <col min="16130" max="16130" width="9.140625" style="34"/>
    <col min="16131" max="16131" width="5.85546875" style="34" bestFit="1" customWidth="1"/>
    <col min="16132" max="16132" width="18.5703125" style="34" bestFit="1" customWidth="1"/>
    <col min="16133" max="16133" width="6" style="34" bestFit="1" customWidth="1"/>
    <col min="16134" max="16137" width="4.5703125" style="34" bestFit="1" customWidth="1"/>
    <col min="16138" max="16142" width="4.5703125" style="34" customWidth="1"/>
    <col min="16143" max="16143" width="9.28515625" style="34" bestFit="1" customWidth="1"/>
    <col min="16144" max="16144" width="5.7109375" style="34" bestFit="1" customWidth="1"/>
    <col min="16145" max="16145" width="10" style="34" bestFit="1" customWidth="1"/>
    <col min="16146" max="16146" width="12.7109375" style="34" bestFit="1" customWidth="1"/>
    <col min="16147" max="16147" width="13.140625" style="34" bestFit="1" customWidth="1"/>
    <col min="16148" max="16148" width="10.140625" style="34" bestFit="1" customWidth="1"/>
    <col min="16149" max="16149" width="12.85546875" style="34" bestFit="1" customWidth="1"/>
    <col min="16150" max="16150" width="13.28515625" style="34" bestFit="1" customWidth="1"/>
    <col min="16151" max="16151" width="9.140625" style="34"/>
    <col min="16152" max="16152" width="19" style="34" bestFit="1" customWidth="1"/>
    <col min="16153" max="16153" width="14.28515625" style="34" customWidth="1"/>
    <col min="16154" max="16384" width="9.140625" style="34"/>
  </cols>
  <sheetData>
    <row r="1" spans="1:25" ht="15" thickBot="1" x14ac:dyDescent="0.25">
      <c r="A1" s="143" t="s">
        <v>0</v>
      </c>
      <c r="B1" s="143" t="s">
        <v>18</v>
      </c>
      <c r="C1" s="8" t="s">
        <v>17</v>
      </c>
      <c r="D1" s="383" t="s">
        <v>58</v>
      </c>
      <c r="E1" s="57" t="s">
        <v>2</v>
      </c>
      <c r="F1" s="62" t="s">
        <v>7</v>
      </c>
      <c r="G1" s="56" t="s">
        <v>8</v>
      </c>
      <c r="H1" s="56" t="s">
        <v>9</v>
      </c>
      <c r="I1" s="56" t="s">
        <v>10</v>
      </c>
      <c r="J1" s="56" t="s">
        <v>11</v>
      </c>
      <c r="K1" s="56" t="s">
        <v>12</v>
      </c>
      <c r="L1" s="56" t="s">
        <v>13</v>
      </c>
      <c r="M1" s="56" t="s">
        <v>14</v>
      </c>
      <c r="N1" s="383" t="s">
        <v>15</v>
      </c>
      <c r="O1" s="8" t="s">
        <v>16</v>
      </c>
      <c r="P1" s="220" t="s">
        <v>1</v>
      </c>
      <c r="Q1" s="467" t="s">
        <v>53</v>
      </c>
      <c r="R1" s="219" t="s">
        <v>54</v>
      </c>
      <c r="S1" s="219" t="s">
        <v>55</v>
      </c>
      <c r="T1" s="219" t="s">
        <v>50</v>
      </c>
      <c r="U1" s="219" t="s">
        <v>51</v>
      </c>
      <c r="V1" s="220" t="s">
        <v>52</v>
      </c>
      <c r="W1" s="10"/>
    </row>
    <row r="2" spans="1:25" ht="15" hidden="1" thickBot="1" x14ac:dyDescent="0.25">
      <c r="A2" s="441" t="s">
        <v>36</v>
      </c>
      <c r="B2" s="468">
        <v>40770</v>
      </c>
      <c r="C2" s="424">
        <v>14</v>
      </c>
      <c r="D2" s="392" t="s">
        <v>204</v>
      </c>
      <c r="E2" s="393">
        <v>1</v>
      </c>
      <c r="F2" s="424">
        <v>6</v>
      </c>
      <c r="G2" s="424">
        <v>5</v>
      </c>
      <c r="H2" s="424">
        <v>4</v>
      </c>
      <c r="I2" s="424">
        <v>7</v>
      </c>
      <c r="J2" s="424">
        <v>6</v>
      </c>
      <c r="K2" s="424">
        <v>6</v>
      </c>
      <c r="L2" s="424">
        <v>5</v>
      </c>
      <c r="M2" s="424">
        <v>6</v>
      </c>
      <c r="N2" s="424">
        <v>8</v>
      </c>
      <c r="O2" s="391">
        <v>53</v>
      </c>
      <c r="P2" s="450">
        <v>53</v>
      </c>
      <c r="Q2" s="451"/>
      <c r="R2" s="426"/>
      <c r="S2" s="426"/>
      <c r="T2" s="426"/>
      <c r="U2" s="426"/>
      <c r="V2" s="427"/>
      <c r="X2" s="1049" t="s">
        <v>150</v>
      </c>
      <c r="Y2" s="1050"/>
    </row>
    <row r="3" spans="1:25" hidden="1" x14ac:dyDescent="0.2">
      <c r="A3" s="436" t="s">
        <v>28</v>
      </c>
      <c r="B3" s="442">
        <v>40770</v>
      </c>
      <c r="C3" s="13">
        <v>14</v>
      </c>
      <c r="D3" s="395" t="s">
        <v>205</v>
      </c>
      <c r="E3" s="396">
        <v>1</v>
      </c>
      <c r="F3" s="13">
        <v>6</v>
      </c>
      <c r="G3" s="13">
        <v>8</v>
      </c>
      <c r="H3" s="13">
        <v>5</v>
      </c>
      <c r="I3" s="13">
        <v>6</v>
      </c>
      <c r="J3" s="13">
        <v>4</v>
      </c>
      <c r="K3" s="13">
        <v>7</v>
      </c>
      <c r="L3" s="13">
        <v>4</v>
      </c>
      <c r="M3" s="13">
        <v>7</v>
      </c>
      <c r="N3" s="13">
        <v>6</v>
      </c>
      <c r="O3" s="394">
        <v>53</v>
      </c>
      <c r="P3" s="446">
        <v>53</v>
      </c>
      <c r="Q3" s="447"/>
      <c r="R3" s="70"/>
      <c r="S3" s="70"/>
      <c r="T3" s="70"/>
      <c r="U3" s="70"/>
      <c r="V3" s="71"/>
      <c r="X3" s="430" t="s">
        <v>26</v>
      </c>
      <c r="Y3" s="408">
        <v>44.67</v>
      </c>
    </row>
    <row r="4" spans="1:25" hidden="1" x14ac:dyDescent="0.2">
      <c r="A4" s="436" t="s">
        <v>32</v>
      </c>
      <c r="B4" s="437">
        <v>40770</v>
      </c>
      <c r="C4" s="13">
        <v>14</v>
      </c>
      <c r="D4" s="395" t="s">
        <v>210</v>
      </c>
      <c r="E4" s="396">
        <v>1</v>
      </c>
      <c r="F4" s="13">
        <v>5</v>
      </c>
      <c r="G4" s="13">
        <v>5</v>
      </c>
      <c r="H4" s="13">
        <v>4</v>
      </c>
      <c r="I4" s="13">
        <v>6</v>
      </c>
      <c r="J4" s="13">
        <v>6</v>
      </c>
      <c r="K4" s="13">
        <v>8</v>
      </c>
      <c r="L4" s="13">
        <v>3</v>
      </c>
      <c r="M4" s="13">
        <v>4</v>
      </c>
      <c r="N4" s="13">
        <v>6</v>
      </c>
      <c r="O4" s="394">
        <v>47</v>
      </c>
      <c r="P4" s="446">
        <v>47</v>
      </c>
      <c r="Q4" s="447"/>
      <c r="R4" s="70"/>
      <c r="S4" s="70"/>
      <c r="T4" s="70"/>
      <c r="U4" s="70"/>
      <c r="V4" s="71"/>
      <c r="X4" s="411" t="s">
        <v>27</v>
      </c>
      <c r="Y4" s="410">
        <v>52.1</v>
      </c>
    </row>
    <row r="5" spans="1:25" hidden="1" x14ac:dyDescent="0.2">
      <c r="A5" s="438" t="s">
        <v>26</v>
      </c>
      <c r="B5" s="437">
        <v>40770</v>
      </c>
      <c r="C5" s="13">
        <v>14</v>
      </c>
      <c r="D5" s="395" t="s">
        <v>211</v>
      </c>
      <c r="E5" s="396">
        <v>1</v>
      </c>
      <c r="F5" s="13">
        <v>6</v>
      </c>
      <c r="G5" s="13">
        <v>4</v>
      </c>
      <c r="H5" s="13">
        <v>4</v>
      </c>
      <c r="I5" s="13">
        <v>7</v>
      </c>
      <c r="J5" s="13">
        <v>6</v>
      </c>
      <c r="K5" s="13">
        <v>5</v>
      </c>
      <c r="L5" s="13">
        <v>3</v>
      </c>
      <c r="M5" s="13">
        <v>6</v>
      </c>
      <c r="N5" s="13">
        <v>7</v>
      </c>
      <c r="O5" s="394">
        <v>48</v>
      </c>
      <c r="P5" s="446">
        <v>48</v>
      </c>
      <c r="Q5" s="447"/>
      <c r="R5" s="70"/>
      <c r="S5" s="70"/>
      <c r="T5" s="70"/>
      <c r="U5" s="70"/>
      <c r="V5" s="71"/>
      <c r="X5" s="409" t="s">
        <v>28</v>
      </c>
      <c r="Y5" s="410">
        <v>49.54</v>
      </c>
    </row>
    <row r="6" spans="1:25" hidden="1" x14ac:dyDescent="0.2">
      <c r="A6" s="438" t="s">
        <v>40</v>
      </c>
      <c r="B6" s="437">
        <v>40770</v>
      </c>
      <c r="C6" s="13">
        <v>14</v>
      </c>
      <c r="D6" s="395" t="s">
        <v>407</v>
      </c>
      <c r="E6" s="396">
        <v>2</v>
      </c>
      <c r="F6" s="13">
        <v>4</v>
      </c>
      <c r="G6" s="13">
        <v>5</v>
      </c>
      <c r="H6" s="13">
        <v>6</v>
      </c>
      <c r="I6" s="13">
        <v>5</v>
      </c>
      <c r="J6" s="13">
        <v>4</v>
      </c>
      <c r="K6" s="13">
        <v>5</v>
      </c>
      <c r="L6" s="13">
        <v>5</v>
      </c>
      <c r="M6" s="13">
        <v>5</v>
      </c>
      <c r="N6" s="13">
        <v>5</v>
      </c>
      <c r="O6" s="394">
        <v>44</v>
      </c>
      <c r="P6" s="446">
        <v>44</v>
      </c>
      <c r="Q6" s="447"/>
      <c r="R6" s="70"/>
      <c r="S6" s="70"/>
      <c r="T6" s="70"/>
      <c r="U6" s="70"/>
      <c r="V6" s="71"/>
      <c r="X6" s="411" t="s">
        <v>29</v>
      </c>
      <c r="Y6" s="410">
        <v>44.91</v>
      </c>
    </row>
    <row r="7" spans="1:25" x14ac:dyDescent="0.2">
      <c r="A7" s="436" t="s">
        <v>29</v>
      </c>
      <c r="B7" s="437">
        <v>40770</v>
      </c>
      <c r="C7" s="13">
        <v>14</v>
      </c>
      <c r="D7" s="395" t="s">
        <v>215</v>
      </c>
      <c r="E7" s="396">
        <v>2</v>
      </c>
      <c r="F7" s="13">
        <v>5</v>
      </c>
      <c r="G7" s="13">
        <v>5</v>
      </c>
      <c r="H7" s="13">
        <v>3</v>
      </c>
      <c r="I7" s="13">
        <v>6</v>
      </c>
      <c r="J7" s="13">
        <v>4</v>
      </c>
      <c r="K7" s="13">
        <v>7</v>
      </c>
      <c r="L7" s="13">
        <v>4</v>
      </c>
      <c r="M7" s="13">
        <v>6</v>
      </c>
      <c r="N7" s="13">
        <v>8</v>
      </c>
      <c r="O7" s="394">
        <v>48</v>
      </c>
      <c r="P7" s="446">
        <v>48</v>
      </c>
      <c r="Q7" s="447"/>
      <c r="R7" s="70"/>
      <c r="S7" s="70"/>
      <c r="T7" s="70"/>
      <c r="U7" s="70"/>
      <c r="V7" s="71"/>
      <c r="X7" s="411" t="s">
        <v>30</v>
      </c>
      <c r="Y7" s="410">
        <v>44.44</v>
      </c>
    </row>
    <row r="8" spans="1:25" hidden="1" x14ac:dyDescent="0.2">
      <c r="A8" s="436" t="s">
        <v>41</v>
      </c>
      <c r="B8" s="437">
        <v>40770</v>
      </c>
      <c r="C8" s="13">
        <v>14</v>
      </c>
      <c r="D8" s="395" t="s">
        <v>213</v>
      </c>
      <c r="E8" s="396">
        <v>2</v>
      </c>
      <c r="F8" s="13">
        <v>5</v>
      </c>
      <c r="G8" s="13">
        <v>6</v>
      </c>
      <c r="H8" s="13">
        <v>6</v>
      </c>
      <c r="I8" s="13">
        <v>7</v>
      </c>
      <c r="J8" s="13">
        <v>9</v>
      </c>
      <c r="K8" s="13">
        <v>5</v>
      </c>
      <c r="L8" s="13">
        <v>3</v>
      </c>
      <c r="M8" s="13">
        <v>7</v>
      </c>
      <c r="N8" s="13">
        <v>8</v>
      </c>
      <c r="O8" s="394">
        <v>56</v>
      </c>
      <c r="P8" s="446">
        <v>55</v>
      </c>
      <c r="Q8" s="447"/>
      <c r="R8" s="70"/>
      <c r="S8" s="70"/>
      <c r="T8" s="70"/>
      <c r="U8" s="70"/>
      <c r="V8" s="71"/>
      <c r="X8" s="411" t="s">
        <v>31</v>
      </c>
      <c r="Y8" s="410">
        <v>53.67</v>
      </c>
    </row>
    <row r="9" spans="1:25" hidden="1" x14ac:dyDescent="0.2">
      <c r="A9" s="438" t="s">
        <v>39</v>
      </c>
      <c r="B9" s="437">
        <v>40770</v>
      </c>
      <c r="C9" s="13">
        <v>14</v>
      </c>
      <c r="D9" s="395" t="s">
        <v>408</v>
      </c>
      <c r="E9" s="396">
        <v>3</v>
      </c>
      <c r="F9" s="13">
        <v>6</v>
      </c>
      <c r="G9" s="13">
        <v>4</v>
      </c>
      <c r="H9" s="13">
        <v>3</v>
      </c>
      <c r="I9" s="13">
        <v>5</v>
      </c>
      <c r="J9" s="13">
        <v>3</v>
      </c>
      <c r="K9" s="13">
        <v>4</v>
      </c>
      <c r="L9" s="13">
        <v>5</v>
      </c>
      <c r="M9" s="13">
        <v>4</v>
      </c>
      <c r="N9" s="13">
        <v>5</v>
      </c>
      <c r="O9" s="394">
        <v>39</v>
      </c>
      <c r="P9" s="446">
        <v>39</v>
      </c>
      <c r="Q9" s="447"/>
      <c r="R9" s="70"/>
      <c r="S9" s="70"/>
      <c r="T9" s="70"/>
      <c r="U9" s="70"/>
      <c r="V9" s="71"/>
      <c r="X9" s="411" t="s">
        <v>32</v>
      </c>
      <c r="Y9" s="410">
        <v>42.31</v>
      </c>
    </row>
    <row r="10" spans="1:25" hidden="1" x14ac:dyDescent="0.2">
      <c r="A10" s="434" t="s">
        <v>37</v>
      </c>
      <c r="B10" s="437">
        <v>40770</v>
      </c>
      <c r="C10" s="233">
        <v>14</v>
      </c>
      <c r="D10" s="15" t="s">
        <v>208</v>
      </c>
      <c r="E10" s="384">
        <v>3</v>
      </c>
      <c r="F10" s="233">
        <v>6</v>
      </c>
      <c r="G10" s="233">
        <v>5</v>
      </c>
      <c r="H10" s="233">
        <v>6</v>
      </c>
      <c r="I10" s="233">
        <v>5</v>
      </c>
      <c r="J10" s="233">
        <v>5</v>
      </c>
      <c r="K10" s="233">
        <v>4</v>
      </c>
      <c r="L10" s="233">
        <v>4</v>
      </c>
      <c r="M10" s="233">
        <v>3</v>
      </c>
      <c r="N10" s="233">
        <v>5</v>
      </c>
      <c r="O10" s="440">
        <v>43</v>
      </c>
      <c r="P10" s="444">
        <v>43</v>
      </c>
      <c r="Q10" s="445"/>
      <c r="R10" s="158"/>
      <c r="S10" s="158"/>
      <c r="T10" s="158"/>
      <c r="U10" s="158"/>
      <c r="V10" s="159"/>
      <c r="X10" s="411" t="s">
        <v>48</v>
      </c>
      <c r="Y10" s="410">
        <v>44.75</v>
      </c>
    </row>
    <row r="11" spans="1:25" ht="15.75" hidden="1" thickBot="1" x14ac:dyDescent="0.3">
      <c r="A11" s="436" t="s">
        <v>34</v>
      </c>
      <c r="B11" s="439">
        <v>40770</v>
      </c>
      <c r="C11" s="13">
        <v>14</v>
      </c>
      <c r="D11" s="15" t="s">
        <v>214</v>
      </c>
      <c r="E11" s="396">
        <v>3</v>
      </c>
      <c r="F11" s="13">
        <v>7</v>
      </c>
      <c r="G11" s="13">
        <v>6</v>
      </c>
      <c r="H11" s="13">
        <v>6</v>
      </c>
      <c r="I11" s="13">
        <v>7</v>
      </c>
      <c r="J11" s="13">
        <v>4</v>
      </c>
      <c r="K11" s="13">
        <v>7</v>
      </c>
      <c r="L11" s="13">
        <v>4</v>
      </c>
      <c r="M11" s="13">
        <v>5</v>
      </c>
      <c r="N11" s="13">
        <v>9</v>
      </c>
      <c r="O11" s="394">
        <v>55</v>
      </c>
      <c r="P11" s="446">
        <v>55</v>
      </c>
      <c r="Q11" s="447"/>
      <c r="R11" s="70"/>
      <c r="S11" s="70"/>
      <c r="T11" s="70"/>
      <c r="U11" s="70"/>
      <c r="V11" s="71"/>
      <c r="X11" s="411" t="s">
        <v>46</v>
      </c>
      <c r="Y11" s="412">
        <v>40.17</v>
      </c>
    </row>
    <row r="12" spans="1:25" hidden="1" x14ac:dyDescent="0.2">
      <c r="A12" s="441" t="s">
        <v>36</v>
      </c>
      <c r="B12" s="469">
        <v>40763</v>
      </c>
      <c r="C12" s="391">
        <v>13</v>
      </c>
      <c r="D12" s="392" t="s">
        <v>216</v>
      </c>
      <c r="E12" s="393">
        <v>1</v>
      </c>
      <c r="F12" s="424">
        <v>6</v>
      </c>
      <c r="G12" s="424">
        <v>5</v>
      </c>
      <c r="H12" s="424">
        <v>4</v>
      </c>
      <c r="I12" s="424">
        <v>5</v>
      </c>
      <c r="J12" s="424">
        <v>5</v>
      </c>
      <c r="K12" s="424">
        <v>6</v>
      </c>
      <c r="L12" s="424">
        <v>6</v>
      </c>
      <c r="M12" s="424">
        <v>6</v>
      </c>
      <c r="N12" s="424">
        <v>6</v>
      </c>
      <c r="O12" s="391">
        <v>49</v>
      </c>
      <c r="P12" s="450">
        <v>49</v>
      </c>
      <c r="Q12" s="451"/>
      <c r="R12" s="426"/>
      <c r="S12" s="426"/>
      <c r="T12" s="426"/>
      <c r="U12" s="426"/>
      <c r="V12" s="427"/>
      <c r="X12" s="411" t="s">
        <v>57</v>
      </c>
      <c r="Y12" s="410">
        <v>42.5</v>
      </c>
    </row>
    <row r="13" spans="1:25" hidden="1" x14ac:dyDescent="0.2">
      <c r="A13" s="436" t="s">
        <v>28</v>
      </c>
      <c r="B13" s="470">
        <v>40763</v>
      </c>
      <c r="C13" s="394">
        <v>13</v>
      </c>
      <c r="D13" s="395" t="s">
        <v>217</v>
      </c>
      <c r="E13" s="396">
        <v>1</v>
      </c>
      <c r="F13" s="13">
        <v>7</v>
      </c>
      <c r="G13" s="13">
        <v>6</v>
      </c>
      <c r="H13" s="13">
        <v>4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11</v>
      </c>
      <c r="O13" s="394">
        <v>53</v>
      </c>
      <c r="P13" s="446">
        <v>52</v>
      </c>
      <c r="Q13" s="447"/>
      <c r="R13" s="70"/>
      <c r="S13" s="70"/>
      <c r="T13" s="70"/>
      <c r="U13" s="70"/>
      <c r="V13" s="71"/>
      <c r="X13" s="411" t="s">
        <v>34</v>
      </c>
      <c r="Y13" s="410">
        <v>57.33</v>
      </c>
    </row>
    <row r="14" spans="1:25" hidden="1" x14ac:dyDescent="0.2">
      <c r="A14" s="436" t="s">
        <v>30</v>
      </c>
      <c r="B14" s="470">
        <v>40763</v>
      </c>
      <c r="C14" s="394">
        <v>13</v>
      </c>
      <c r="D14" s="395" t="s">
        <v>218</v>
      </c>
      <c r="E14" s="396">
        <v>1</v>
      </c>
      <c r="F14" s="13">
        <v>5</v>
      </c>
      <c r="G14" s="13">
        <v>5</v>
      </c>
      <c r="H14" s="13">
        <v>3</v>
      </c>
      <c r="I14" s="13">
        <v>6</v>
      </c>
      <c r="J14" s="13">
        <v>5</v>
      </c>
      <c r="K14" s="13">
        <v>4</v>
      </c>
      <c r="L14" s="13">
        <v>5</v>
      </c>
      <c r="M14" s="13">
        <v>4</v>
      </c>
      <c r="N14" s="13">
        <v>6</v>
      </c>
      <c r="O14" s="394">
        <v>43</v>
      </c>
      <c r="P14" s="446">
        <v>43</v>
      </c>
      <c r="Q14" s="447"/>
      <c r="R14" s="70"/>
      <c r="S14" s="70"/>
      <c r="T14" s="70"/>
      <c r="U14" s="70"/>
      <c r="V14" s="71"/>
      <c r="X14" s="411" t="s">
        <v>49</v>
      </c>
      <c r="Y14" s="414"/>
    </row>
    <row r="15" spans="1:25" hidden="1" x14ac:dyDescent="0.2">
      <c r="A15" s="438" t="s">
        <v>32</v>
      </c>
      <c r="B15" s="470">
        <v>40763</v>
      </c>
      <c r="C15" s="394">
        <v>13</v>
      </c>
      <c r="D15" s="395" t="s">
        <v>222</v>
      </c>
      <c r="E15" s="396">
        <v>1</v>
      </c>
      <c r="F15" s="13">
        <v>5</v>
      </c>
      <c r="G15" s="13">
        <v>4</v>
      </c>
      <c r="H15" s="13">
        <v>4</v>
      </c>
      <c r="I15" s="13">
        <v>3</v>
      </c>
      <c r="J15" s="13">
        <v>3</v>
      </c>
      <c r="K15" s="13">
        <v>5</v>
      </c>
      <c r="L15" s="13">
        <v>3</v>
      </c>
      <c r="M15" s="13">
        <v>3</v>
      </c>
      <c r="N15" s="13">
        <v>5</v>
      </c>
      <c r="O15" s="394">
        <v>35</v>
      </c>
      <c r="P15" s="446">
        <v>35</v>
      </c>
      <c r="Q15" s="447"/>
      <c r="R15" s="70"/>
      <c r="S15" s="70"/>
      <c r="T15" s="70"/>
      <c r="U15" s="70"/>
      <c r="V15" s="71"/>
      <c r="X15" s="411" t="s">
        <v>35</v>
      </c>
      <c r="Y15" s="410">
        <v>45.25</v>
      </c>
    </row>
    <row r="16" spans="1:25" hidden="1" x14ac:dyDescent="0.2">
      <c r="A16" s="438" t="s">
        <v>43</v>
      </c>
      <c r="B16" s="470">
        <v>40763</v>
      </c>
      <c r="C16" s="394">
        <v>13</v>
      </c>
      <c r="D16" s="395" t="s">
        <v>226</v>
      </c>
      <c r="E16" s="396">
        <v>2</v>
      </c>
      <c r="F16" s="13">
        <v>4</v>
      </c>
      <c r="G16" s="13">
        <v>6</v>
      </c>
      <c r="H16" s="13">
        <v>4</v>
      </c>
      <c r="I16" s="13">
        <v>7</v>
      </c>
      <c r="J16" s="13">
        <v>4</v>
      </c>
      <c r="K16" s="13">
        <v>5</v>
      </c>
      <c r="L16" s="13">
        <v>4</v>
      </c>
      <c r="M16" s="13">
        <v>5</v>
      </c>
      <c r="N16" s="13">
        <v>4</v>
      </c>
      <c r="O16" s="394">
        <v>43</v>
      </c>
      <c r="P16" s="446">
        <v>43</v>
      </c>
      <c r="Q16" s="447"/>
      <c r="R16" s="70"/>
      <c r="S16" s="70"/>
      <c r="T16" s="70"/>
      <c r="U16" s="70"/>
      <c r="V16" s="71"/>
      <c r="X16" s="411" t="s">
        <v>36</v>
      </c>
      <c r="Y16" s="410">
        <v>48.08</v>
      </c>
    </row>
    <row r="17" spans="1:25" hidden="1" x14ac:dyDescent="0.2">
      <c r="A17" s="436" t="s">
        <v>34</v>
      </c>
      <c r="B17" s="470">
        <v>40763</v>
      </c>
      <c r="C17" s="394">
        <v>13</v>
      </c>
      <c r="D17" s="395" t="s">
        <v>228</v>
      </c>
      <c r="E17" s="396">
        <v>2</v>
      </c>
      <c r="F17" s="13">
        <v>7</v>
      </c>
      <c r="G17" s="13">
        <v>6</v>
      </c>
      <c r="H17" s="13">
        <v>6</v>
      </c>
      <c r="I17" s="13">
        <v>7</v>
      </c>
      <c r="J17" s="13">
        <v>6</v>
      </c>
      <c r="K17" s="13">
        <v>9</v>
      </c>
      <c r="L17" s="13">
        <v>3</v>
      </c>
      <c r="M17" s="13">
        <v>9</v>
      </c>
      <c r="N17" s="13">
        <v>7</v>
      </c>
      <c r="O17" s="394">
        <v>60</v>
      </c>
      <c r="P17" s="446">
        <v>58</v>
      </c>
      <c r="Q17" s="447"/>
      <c r="R17" s="70"/>
      <c r="S17" s="70"/>
      <c r="T17" s="70"/>
      <c r="U17" s="70"/>
      <c r="V17" s="71"/>
      <c r="X17" s="115" t="s">
        <v>37</v>
      </c>
      <c r="Y17" s="410">
        <v>41.73</v>
      </c>
    </row>
    <row r="18" spans="1:25" x14ac:dyDescent="0.2">
      <c r="A18" s="436" t="s">
        <v>29</v>
      </c>
      <c r="B18" s="470">
        <v>40763</v>
      </c>
      <c r="C18" s="394">
        <v>13</v>
      </c>
      <c r="D18" s="395" t="s">
        <v>229</v>
      </c>
      <c r="E18" s="396">
        <v>2</v>
      </c>
      <c r="F18" s="13">
        <v>5</v>
      </c>
      <c r="G18" s="13">
        <v>6</v>
      </c>
      <c r="H18" s="13">
        <v>4</v>
      </c>
      <c r="I18" s="13">
        <v>6</v>
      </c>
      <c r="J18" s="13">
        <v>3</v>
      </c>
      <c r="K18" s="13">
        <v>4</v>
      </c>
      <c r="L18" s="13">
        <v>3</v>
      </c>
      <c r="M18" s="13">
        <v>4</v>
      </c>
      <c r="N18" s="13">
        <v>6</v>
      </c>
      <c r="O18" s="394">
        <v>41</v>
      </c>
      <c r="P18" s="446">
        <v>41</v>
      </c>
      <c r="Q18" s="447"/>
      <c r="R18" s="70"/>
      <c r="S18" s="70"/>
      <c r="T18" s="70"/>
      <c r="U18" s="70"/>
      <c r="V18" s="71"/>
      <c r="X18" s="115" t="s">
        <v>84</v>
      </c>
      <c r="Y18" s="410">
        <v>59.5</v>
      </c>
    </row>
    <row r="19" spans="1:25" ht="15" hidden="1" thickBot="1" x14ac:dyDescent="0.25">
      <c r="A19" s="471" t="s">
        <v>27</v>
      </c>
      <c r="B19" s="472">
        <v>40763</v>
      </c>
      <c r="C19" s="397">
        <v>13</v>
      </c>
      <c r="D19" s="398" t="s">
        <v>409</v>
      </c>
      <c r="E19" s="399">
        <v>2</v>
      </c>
      <c r="F19" s="13">
        <v>7</v>
      </c>
      <c r="G19" s="13">
        <v>7</v>
      </c>
      <c r="H19" s="13">
        <v>5</v>
      </c>
      <c r="I19" s="13">
        <v>7</v>
      </c>
      <c r="J19" s="13">
        <v>6</v>
      </c>
      <c r="K19" s="13">
        <v>7</v>
      </c>
      <c r="L19" s="13">
        <v>4</v>
      </c>
      <c r="M19" s="13">
        <v>7</v>
      </c>
      <c r="N19" s="13">
        <v>7</v>
      </c>
      <c r="O19" s="394">
        <v>57</v>
      </c>
      <c r="P19" s="446">
        <v>57</v>
      </c>
      <c r="Q19" s="447"/>
      <c r="R19" s="70"/>
      <c r="S19" s="70"/>
      <c r="T19" s="70"/>
      <c r="U19" s="70"/>
      <c r="V19" s="71"/>
      <c r="X19" s="115" t="s">
        <v>38</v>
      </c>
      <c r="Y19" s="410">
        <v>50.17</v>
      </c>
    </row>
    <row r="20" spans="1:25" hidden="1" x14ac:dyDescent="0.2">
      <c r="A20" s="434" t="s">
        <v>36</v>
      </c>
      <c r="B20" s="442">
        <v>40756</v>
      </c>
      <c r="C20" s="233">
        <v>12</v>
      </c>
      <c r="D20" s="15" t="s">
        <v>230</v>
      </c>
      <c r="E20" s="384">
        <v>1</v>
      </c>
      <c r="F20" s="424">
        <v>6</v>
      </c>
      <c r="G20" s="424">
        <v>5</v>
      </c>
      <c r="H20" s="424">
        <v>7</v>
      </c>
      <c r="I20" s="424">
        <v>7</v>
      </c>
      <c r="J20" s="424">
        <v>5</v>
      </c>
      <c r="K20" s="424">
        <v>6</v>
      </c>
      <c r="L20" s="424">
        <v>6</v>
      </c>
      <c r="M20" s="424">
        <v>6</v>
      </c>
      <c r="N20" s="424">
        <v>8</v>
      </c>
      <c r="O20" s="391">
        <v>56</v>
      </c>
      <c r="P20" s="450">
        <v>55</v>
      </c>
      <c r="Q20" s="451"/>
      <c r="R20" s="426"/>
      <c r="S20" s="426"/>
      <c r="T20" s="426"/>
      <c r="U20" s="426"/>
      <c r="V20" s="427"/>
      <c r="X20" s="411" t="s">
        <v>39</v>
      </c>
      <c r="Y20" s="410">
        <v>41.78</v>
      </c>
    </row>
    <row r="21" spans="1:25" hidden="1" x14ac:dyDescent="0.2">
      <c r="A21" s="436" t="s">
        <v>32</v>
      </c>
      <c r="B21" s="437">
        <v>40756</v>
      </c>
      <c r="C21" s="13">
        <v>12</v>
      </c>
      <c r="D21" s="15" t="s">
        <v>234</v>
      </c>
      <c r="E21" s="396">
        <v>1</v>
      </c>
      <c r="F21" s="13">
        <v>6</v>
      </c>
      <c r="G21" s="13">
        <v>5</v>
      </c>
      <c r="H21" s="13">
        <v>5</v>
      </c>
      <c r="I21" s="13">
        <v>7</v>
      </c>
      <c r="J21" s="13">
        <v>5</v>
      </c>
      <c r="K21" s="13">
        <v>4</v>
      </c>
      <c r="L21" s="13">
        <v>4</v>
      </c>
      <c r="M21" s="13">
        <v>5</v>
      </c>
      <c r="N21" s="13">
        <v>5</v>
      </c>
      <c r="O21" s="394">
        <v>46</v>
      </c>
      <c r="P21" s="446">
        <v>46</v>
      </c>
      <c r="Q21" s="447"/>
      <c r="R21" s="70"/>
      <c r="S21" s="70"/>
      <c r="T21" s="70"/>
      <c r="U21" s="70"/>
      <c r="V21" s="71"/>
      <c r="X21" s="411" t="s">
        <v>47</v>
      </c>
      <c r="Y21" s="410">
        <v>42.56</v>
      </c>
    </row>
    <row r="22" spans="1:25" hidden="1" x14ac:dyDescent="0.2">
      <c r="A22" s="436" t="s">
        <v>30</v>
      </c>
      <c r="B22" s="437">
        <v>40756</v>
      </c>
      <c r="C22" s="13">
        <v>12</v>
      </c>
      <c r="D22" s="15" t="s">
        <v>236</v>
      </c>
      <c r="E22" s="396">
        <v>1</v>
      </c>
      <c r="F22" s="13">
        <v>6</v>
      </c>
      <c r="G22" s="13">
        <v>5</v>
      </c>
      <c r="H22" s="13">
        <v>4</v>
      </c>
      <c r="I22" s="13">
        <v>6</v>
      </c>
      <c r="J22" s="13">
        <v>4</v>
      </c>
      <c r="K22" s="13">
        <v>5</v>
      </c>
      <c r="L22" s="13">
        <v>4</v>
      </c>
      <c r="M22" s="13">
        <v>7</v>
      </c>
      <c r="N22" s="13">
        <v>7</v>
      </c>
      <c r="O22" s="394">
        <v>48</v>
      </c>
      <c r="P22" s="446">
        <v>48</v>
      </c>
      <c r="Q22" s="447"/>
      <c r="R22" s="70"/>
      <c r="S22" s="70"/>
      <c r="T22" s="70"/>
      <c r="U22" s="70"/>
      <c r="V22" s="71"/>
      <c r="X22" s="411" t="s">
        <v>40</v>
      </c>
      <c r="Y22" s="410">
        <v>39.729999999999997</v>
      </c>
    </row>
    <row r="23" spans="1:25" hidden="1" x14ac:dyDescent="0.2">
      <c r="A23" s="438" t="s">
        <v>28</v>
      </c>
      <c r="B23" s="437">
        <v>40756</v>
      </c>
      <c r="C23" s="13">
        <v>12</v>
      </c>
      <c r="D23" s="15" t="s">
        <v>231</v>
      </c>
      <c r="E23" s="396">
        <v>1</v>
      </c>
      <c r="F23" s="13">
        <v>6</v>
      </c>
      <c r="G23" s="13">
        <v>5</v>
      </c>
      <c r="H23" s="13">
        <v>4</v>
      </c>
      <c r="I23" s="13">
        <v>8</v>
      </c>
      <c r="J23" s="13">
        <v>4</v>
      </c>
      <c r="K23" s="13">
        <v>5</v>
      </c>
      <c r="L23" s="13">
        <v>4</v>
      </c>
      <c r="M23" s="13">
        <v>7</v>
      </c>
      <c r="N23" s="13">
        <v>8</v>
      </c>
      <c r="O23" s="394">
        <v>51</v>
      </c>
      <c r="P23" s="446">
        <v>51</v>
      </c>
      <c r="Q23" s="447"/>
      <c r="R23" s="70"/>
      <c r="S23" s="70"/>
      <c r="T23" s="70"/>
      <c r="U23" s="70"/>
      <c r="V23" s="71"/>
      <c r="X23" s="411" t="s">
        <v>41</v>
      </c>
      <c r="Y23" s="410">
        <v>50.6</v>
      </c>
    </row>
    <row r="24" spans="1:25" hidden="1" x14ac:dyDescent="0.2">
      <c r="A24" s="438" t="s">
        <v>43</v>
      </c>
      <c r="B24" s="437">
        <v>40756</v>
      </c>
      <c r="C24" s="13">
        <v>12</v>
      </c>
      <c r="D24" s="15" t="s">
        <v>410</v>
      </c>
      <c r="E24" s="396">
        <v>2</v>
      </c>
      <c r="F24" s="13">
        <v>5</v>
      </c>
      <c r="G24" s="13">
        <v>3</v>
      </c>
      <c r="H24" s="13">
        <v>5</v>
      </c>
      <c r="I24" s="13">
        <v>6</v>
      </c>
      <c r="J24" s="13">
        <v>5</v>
      </c>
      <c r="K24" s="13">
        <v>4</v>
      </c>
      <c r="L24" s="13">
        <v>4</v>
      </c>
      <c r="M24" s="13">
        <v>7</v>
      </c>
      <c r="N24" s="13">
        <v>10</v>
      </c>
      <c r="O24" s="394">
        <v>49</v>
      </c>
      <c r="P24" s="446">
        <v>49</v>
      </c>
      <c r="Q24" s="447"/>
      <c r="R24" s="70"/>
      <c r="S24" s="70"/>
      <c r="T24" s="70"/>
      <c r="U24" s="70"/>
      <c r="V24" s="71"/>
      <c r="X24" s="411" t="s">
        <v>42</v>
      </c>
      <c r="Y24" s="410">
        <v>59</v>
      </c>
    </row>
    <row r="25" spans="1:25" ht="15" hidden="1" thickBot="1" x14ac:dyDescent="0.25">
      <c r="A25" s="436" t="s">
        <v>39</v>
      </c>
      <c r="B25" s="437">
        <v>40756</v>
      </c>
      <c r="C25" s="13">
        <v>12</v>
      </c>
      <c r="D25" s="15" t="s">
        <v>411</v>
      </c>
      <c r="E25" s="396">
        <v>2</v>
      </c>
      <c r="F25" s="13">
        <v>4</v>
      </c>
      <c r="G25" s="13">
        <v>5</v>
      </c>
      <c r="H25" s="13">
        <v>4</v>
      </c>
      <c r="I25" s="13">
        <v>5</v>
      </c>
      <c r="J25" s="13">
        <v>5</v>
      </c>
      <c r="K25" s="13">
        <v>5</v>
      </c>
      <c r="L25" s="13">
        <v>5</v>
      </c>
      <c r="M25" s="13">
        <v>6</v>
      </c>
      <c r="N25" s="13">
        <v>4</v>
      </c>
      <c r="O25" s="394">
        <v>43</v>
      </c>
      <c r="P25" s="446">
        <v>43</v>
      </c>
      <c r="Q25" s="447"/>
      <c r="R25" s="70"/>
      <c r="S25" s="70"/>
      <c r="T25" s="70"/>
      <c r="U25" s="70"/>
      <c r="V25" s="71"/>
      <c r="X25" s="415" t="s">
        <v>43</v>
      </c>
      <c r="Y25" s="416">
        <v>41.2</v>
      </c>
    </row>
    <row r="26" spans="1:25" hidden="1" x14ac:dyDescent="0.2">
      <c r="A26" s="436" t="s">
        <v>48</v>
      </c>
      <c r="B26" s="437">
        <v>40756</v>
      </c>
      <c r="C26" s="13">
        <v>12</v>
      </c>
      <c r="D26" s="15" t="s">
        <v>412</v>
      </c>
      <c r="E26" s="396">
        <v>2</v>
      </c>
      <c r="F26" s="13">
        <v>3</v>
      </c>
      <c r="G26" s="13">
        <v>4</v>
      </c>
      <c r="H26" s="13">
        <v>6</v>
      </c>
      <c r="I26" s="13">
        <v>6</v>
      </c>
      <c r="J26" s="13">
        <v>6</v>
      </c>
      <c r="K26" s="13">
        <v>5</v>
      </c>
      <c r="L26" s="13">
        <v>5</v>
      </c>
      <c r="M26" s="13">
        <v>7</v>
      </c>
      <c r="N26" s="13">
        <v>7</v>
      </c>
      <c r="O26" s="394">
        <v>49</v>
      </c>
      <c r="P26" s="446">
        <v>49</v>
      </c>
      <c r="Q26" s="447"/>
      <c r="R26" s="70"/>
      <c r="S26" s="70"/>
      <c r="T26" s="70"/>
      <c r="U26" s="70"/>
      <c r="V26" s="71"/>
    </row>
    <row r="27" spans="1:25" hidden="1" x14ac:dyDescent="0.2">
      <c r="A27" s="438" t="s">
        <v>40</v>
      </c>
      <c r="B27" s="437">
        <v>40756</v>
      </c>
      <c r="C27" s="13">
        <v>12</v>
      </c>
      <c r="D27" s="15" t="s">
        <v>413</v>
      </c>
      <c r="E27" s="396">
        <v>3</v>
      </c>
      <c r="F27" s="13">
        <v>5</v>
      </c>
      <c r="G27" s="13">
        <v>4</v>
      </c>
      <c r="H27" s="13">
        <v>4</v>
      </c>
      <c r="I27" s="13">
        <v>6</v>
      </c>
      <c r="J27" s="13">
        <v>4</v>
      </c>
      <c r="K27" s="13">
        <v>3</v>
      </c>
      <c r="L27" s="13">
        <v>5</v>
      </c>
      <c r="M27" s="13">
        <v>4</v>
      </c>
      <c r="N27" s="13">
        <v>6</v>
      </c>
      <c r="O27" s="394">
        <v>41</v>
      </c>
      <c r="P27" s="446">
        <v>41</v>
      </c>
      <c r="Q27" s="447"/>
      <c r="R27" s="70"/>
      <c r="S27" s="70"/>
      <c r="T27" s="70"/>
      <c r="U27" s="70"/>
      <c r="V27" s="71"/>
    </row>
    <row r="28" spans="1:25" hidden="1" x14ac:dyDescent="0.2">
      <c r="A28" s="438" t="s">
        <v>41</v>
      </c>
      <c r="B28" s="437">
        <v>40756</v>
      </c>
      <c r="C28" s="13">
        <v>12</v>
      </c>
      <c r="D28" s="15" t="s">
        <v>414</v>
      </c>
      <c r="E28" s="396">
        <v>3</v>
      </c>
      <c r="F28" s="13">
        <v>5</v>
      </c>
      <c r="G28" s="13">
        <v>6</v>
      </c>
      <c r="H28" s="13">
        <v>5</v>
      </c>
      <c r="I28" s="13">
        <v>5</v>
      </c>
      <c r="J28" s="13">
        <v>4</v>
      </c>
      <c r="K28" s="13">
        <v>7</v>
      </c>
      <c r="L28" s="13">
        <v>3</v>
      </c>
      <c r="M28" s="13">
        <v>9</v>
      </c>
      <c r="N28" s="13">
        <v>6</v>
      </c>
      <c r="O28" s="394">
        <v>50</v>
      </c>
      <c r="P28" s="446">
        <v>49</v>
      </c>
      <c r="Q28" s="447"/>
      <c r="R28" s="70"/>
      <c r="S28" s="70"/>
      <c r="T28" s="70"/>
      <c r="U28" s="70"/>
      <c r="V28" s="71"/>
    </row>
    <row r="29" spans="1:25" x14ac:dyDescent="0.2">
      <c r="A29" s="438" t="s">
        <v>29</v>
      </c>
      <c r="B29" s="437">
        <v>40756</v>
      </c>
      <c r="C29" s="13">
        <v>12</v>
      </c>
      <c r="D29" s="15" t="s">
        <v>415</v>
      </c>
      <c r="E29" s="396">
        <v>3</v>
      </c>
      <c r="F29" s="13">
        <v>6</v>
      </c>
      <c r="G29" s="13">
        <v>5</v>
      </c>
      <c r="H29" s="13">
        <v>3</v>
      </c>
      <c r="I29" s="13">
        <v>5</v>
      </c>
      <c r="J29" s="13">
        <v>4</v>
      </c>
      <c r="K29" s="13">
        <v>6</v>
      </c>
      <c r="L29" s="13">
        <v>4</v>
      </c>
      <c r="M29" s="13">
        <v>5</v>
      </c>
      <c r="N29" s="13">
        <v>5</v>
      </c>
      <c r="O29" s="394">
        <v>43</v>
      </c>
      <c r="P29" s="446">
        <v>43</v>
      </c>
      <c r="Q29" s="447"/>
      <c r="R29" s="70"/>
      <c r="S29" s="70"/>
      <c r="T29" s="70"/>
      <c r="U29" s="70"/>
      <c r="V29" s="71"/>
    </row>
    <row r="30" spans="1:25" hidden="1" x14ac:dyDescent="0.2">
      <c r="A30" s="441" t="s">
        <v>36</v>
      </c>
      <c r="B30" s="435">
        <v>40749</v>
      </c>
      <c r="C30" s="424">
        <v>11</v>
      </c>
      <c r="D30" s="320" t="s">
        <v>243</v>
      </c>
      <c r="E30" s="393">
        <v>1</v>
      </c>
      <c r="F30" s="424">
        <v>8</v>
      </c>
      <c r="G30" s="424">
        <v>6</v>
      </c>
      <c r="H30" s="424">
        <v>5</v>
      </c>
      <c r="I30" s="424">
        <v>6</v>
      </c>
      <c r="J30" s="424">
        <v>5</v>
      </c>
      <c r="K30" s="424">
        <v>5</v>
      </c>
      <c r="L30" s="424">
        <v>5</v>
      </c>
      <c r="M30" s="424">
        <v>5</v>
      </c>
      <c r="N30" s="424">
        <v>6</v>
      </c>
      <c r="O30" s="391">
        <v>51</v>
      </c>
      <c r="P30" s="450">
        <v>51</v>
      </c>
      <c r="Q30" s="451"/>
      <c r="R30" s="426"/>
      <c r="S30" s="426"/>
      <c r="T30" s="426"/>
      <c r="U30" s="426"/>
      <c r="V30" s="427"/>
    </row>
    <row r="31" spans="1:25" hidden="1" x14ac:dyDescent="0.2">
      <c r="A31" s="436" t="s">
        <v>28</v>
      </c>
      <c r="B31" s="437">
        <v>40749</v>
      </c>
      <c r="C31" s="13">
        <v>11</v>
      </c>
      <c r="D31" s="15" t="s">
        <v>239</v>
      </c>
      <c r="E31" s="396">
        <v>1</v>
      </c>
      <c r="F31" s="13">
        <v>4</v>
      </c>
      <c r="G31" s="13">
        <v>4</v>
      </c>
      <c r="H31" s="13">
        <v>6</v>
      </c>
      <c r="I31" s="13">
        <v>7</v>
      </c>
      <c r="J31" s="13">
        <v>6</v>
      </c>
      <c r="K31" s="13">
        <v>7</v>
      </c>
      <c r="L31" s="13">
        <v>5</v>
      </c>
      <c r="M31" s="13">
        <v>6</v>
      </c>
      <c r="N31" s="13">
        <v>7</v>
      </c>
      <c r="O31" s="394">
        <v>52</v>
      </c>
      <c r="P31" s="446">
        <v>52</v>
      </c>
      <c r="Q31" s="447"/>
      <c r="R31" s="70"/>
      <c r="S31" s="70"/>
      <c r="T31" s="70"/>
      <c r="U31" s="70"/>
      <c r="V31" s="71"/>
    </row>
    <row r="32" spans="1:25" hidden="1" x14ac:dyDescent="0.2">
      <c r="A32" s="436" t="s">
        <v>37</v>
      </c>
      <c r="B32" s="437">
        <v>40749</v>
      </c>
      <c r="C32" s="13">
        <v>11</v>
      </c>
      <c r="D32" s="15" t="s">
        <v>250</v>
      </c>
      <c r="E32" s="396">
        <v>1</v>
      </c>
      <c r="F32" s="13">
        <v>5</v>
      </c>
      <c r="G32" s="13">
        <v>4</v>
      </c>
      <c r="H32" s="13">
        <v>4</v>
      </c>
      <c r="I32" s="13">
        <v>5</v>
      </c>
      <c r="J32" s="13">
        <v>6</v>
      </c>
      <c r="K32" s="13">
        <v>4</v>
      </c>
      <c r="L32" s="13">
        <v>4</v>
      </c>
      <c r="M32" s="13">
        <v>4</v>
      </c>
      <c r="N32" s="13">
        <v>6</v>
      </c>
      <c r="O32" s="394">
        <v>42</v>
      </c>
      <c r="P32" s="446">
        <v>42</v>
      </c>
      <c r="Q32" s="447"/>
      <c r="R32" s="70"/>
      <c r="S32" s="70"/>
      <c r="T32" s="70"/>
      <c r="U32" s="70"/>
      <c r="V32" s="71"/>
    </row>
    <row r="33" spans="1:22" hidden="1" x14ac:dyDescent="0.2">
      <c r="A33" s="438" t="s">
        <v>40</v>
      </c>
      <c r="B33" s="437">
        <v>40749</v>
      </c>
      <c r="C33" s="13">
        <v>11</v>
      </c>
      <c r="D33" s="15" t="s">
        <v>241</v>
      </c>
      <c r="E33" s="396">
        <v>1</v>
      </c>
      <c r="F33" s="13">
        <v>6</v>
      </c>
      <c r="G33" s="13">
        <v>5</v>
      </c>
      <c r="H33" s="13">
        <v>4</v>
      </c>
      <c r="I33" s="13">
        <v>5</v>
      </c>
      <c r="J33" s="13">
        <v>4</v>
      </c>
      <c r="K33" s="13">
        <v>4</v>
      </c>
      <c r="L33" s="13">
        <v>4</v>
      </c>
      <c r="M33" s="13">
        <v>6</v>
      </c>
      <c r="N33" s="13">
        <v>5</v>
      </c>
      <c r="O33" s="394">
        <v>43</v>
      </c>
      <c r="P33" s="446">
        <v>43</v>
      </c>
      <c r="Q33" s="447"/>
      <c r="R33" s="70"/>
      <c r="S33" s="70"/>
      <c r="T33" s="70"/>
      <c r="U33" s="70"/>
      <c r="V33" s="71"/>
    </row>
    <row r="34" spans="1:22" hidden="1" x14ac:dyDescent="0.2">
      <c r="A34" s="438" t="s">
        <v>39</v>
      </c>
      <c r="B34" s="437">
        <v>40749</v>
      </c>
      <c r="C34" s="13">
        <v>11</v>
      </c>
      <c r="D34" s="15" t="s">
        <v>251</v>
      </c>
      <c r="E34" s="396">
        <v>2</v>
      </c>
      <c r="F34" s="13">
        <v>5</v>
      </c>
      <c r="G34" s="13">
        <v>4</v>
      </c>
      <c r="H34" s="13">
        <v>3</v>
      </c>
      <c r="I34" s="13">
        <v>6</v>
      </c>
      <c r="J34" s="13">
        <v>4</v>
      </c>
      <c r="K34" s="13">
        <v>5</v>
      </c>
      <c r="L34" s="13">
        <v>6</v>
      </c>
      <c r="M34" s="13">
        <v>5</v>
      </c>
      <c r="N34" s="13">
        <v>6</v>
      </c>
      <c r="O34" s="394">
        <v>44</v>
      </c>
      <c r="P34" s="446">
        <v>44</v>
      </c>
      <c r="Q34" s="447"/>
      <c r="R34" s="70"/>
      <c r="S34" s="70"/>
      <c r="T34" s="70"/>
      <c r="U34" s="70"/>
      <c r="V34" s="71"/>
    </row>
    <row r="35" spans="1:22" hidden="1" x14ac:dyDescent="0.2">
      <c r="A35" s="436" t="s">
        <v>41</v>
      </c>
      <c r="B35" s="437">
        <v>40749</v>
      </c>
      <c r="C35" s="13">
        <v>11</v>
      </c>
      <c r="D35" s="15" t="s">
        <v>416</v>
      </c>
      <c r="E35" s="396">
        <v>2</v>
      </c>
      <c r="F35" s="13">
        <v>7</v>
      </c>
      <c r="G35" s="13">
        <v>6</v>
      </c>
      <c r="H35" s="13">
        <v>8</v>
      </c>
      <c r="I35" s="13">
        <v>6</v>
      </c>
      <c r="J35" s="13">
        <v>5</v>
      </c>
      <c r="K35" s="13">
        <v>4</v>
      </c>
      <c r="L35" s="13">
        <v>5</v>
      </c>
      <c r="M35" s="13">
        <v>4</v>
      </c>
      <c r="N35" s="13">
        <v>7</v>
      </c>
      <c r="O35" s="394">
        <v>52</v>
      </c>
      <c r="P35" s="446">
        <v>50</v>
      </c>
      <c r="Q35" s="447"/>
      <c r="R35" s="70"/>
      <c r="S35" s="70"/>
      <c r="T35" s="70"/>
      <c r="U35" s="70"/>
      <c r="V35" s="71"/>
    </row>
    <row r="36" spans="1:22" hidden="1" x14ac:dyDescent="0.2">
      <c r="A36" s="436" t="s">
        <v>32</v>
      </c>
      <c r="B36" s="437">
        <v>40749</v>
      </c>
      <c r="C36" s="13">
        <v>11</v>
      </c>
      <c r="D36" s="15" t="s">
        <v>249</v>
      </c>
      <c r="E36" s="396">
        <v>2</v>
      </c>
      <c r="F36" s="13">
        <v>5</v>
      </c>
      <c r="G36" s="13">
        <v>3</v>
      </c>
      <c r="H36" s="13">
        <v>5</v>
      </c>
      <c r="I36" s="13">
        <v>4</v>
      </c>
      <c r="J36" s="13">
        <v>4</v>
      </c>
      <c r="K36" s="13">
        <v>5</v>
      </c>
      <c r="L36" s="13">
        <v>3</v>
      </c>
      <c r="M36" s="13">
        <v>5</v>
      </c>
      <c r="N36" s="13">
        <v>6</v>
      </c>
      <c r="O36" s="394">
        <v>40</v>
      </c>
      <c r="P36" s="446">
        <v>40</v>
      </c>
      <c r="Q36" s="447"/>
      <c r="R36" s="70"/>
      <c r="S36" s="70"/>
      <c r="T36" s="70"/>
      <c r="U36" s="70"/>
      <c r="V36" s="71"/>
    </row>
    <row r="37" spans="1:22" hidden="1" x14ac:dyDescent="0.2">
      <c r="A37" s="438" t="s">
        <v>47</v>
      </c>
      <c r="B37" s="437">
        <v>40749</v>
      </c>
      <c r="C37" s="13">
        <v>11</v>
      </c>
      <c r="D37" s="15" t="s">
        <v>242</v>
      </c>
      <c r="E37" s="396">
        <v>2</v>
      </c>
      <c r="F37" s="13">
        <v>6</v>
      </c>
      <c r="G37" s="13">
        <v>6</v>
      </c>
      <c r="H37" s="13">
        <v>5</v>
      </c>
      <c r="I37" s="13">
        <v>4</v>
      </c>
      <c r="J37" s="13">
        <v>4</v>
      </c>
      <c r="K37" s="13">
        <v>6</v>
      </c>
      <c r="L37" s="13">
        <v>4</v>
      </c>
      <c r="M37" s="13">
        <v>6</v>
      </c>
      <c r="N37" s="13">
        <v>8</v>
      </c>
      <c r="O37" s="394">
        <v>49</v>
      </c>
      <c r="P37" s="446">
        <v>49</v>
      </c>
      <c r="Q37" s="447"/>
      <c r="R37" s="70"/>
      <c r="S37" s="70"/>
      <c r="T37" s="70"/>
      <c r="U37" s="70"/>
      <c r="V37" s="71"/>
    </row>
    <row r="38" spans="1:22" hidden="1" x14ac:dyDescent="0.2">
      <c r="A38" s="438" t="s">
        <v>48</v>
      </c>
      <c r="B38" s="437">
        <v>40749</v>
      </c>
      <c r="C38" s="13">
        <v>11</v>
      </c>
      <c r="D38" s="15" t="s">
        <v>417</v>
      </c>
      <c r="E38" s="396">
        <v>3</v>
      </c>
      <c r="F38" s="13">
        <v>4</v>
      </c>
      <c r="G38" s="13">
        <v>4</v>
      </c>
      <c r="H38" s="13">
        <v>4</v>
      </c>
      <c r="I38" s="13">
        <v>6</v>
      </c>
      <c r="J38" s="13">
        <v>4</v>
      </c>
      <c r="K38" s="13">
        <v>8</v>
      </c>
      <c r="L38" s="13">
        <v>4</v>
      </c>
      <c r="M38" s="13">
        <v>5</v>
      </c>
      <c r="N38" s="13">
        <v>7</v>
      </c>
      <c r="O38" s="394">
        <v>46</v>
      </c>
      <c r="P38" s="446">
        <v>46</v>
      </c>
      <c r="Q38" s="447"/>
      <c r="R38" s="70"/>
      <c r="S38" s="70"/>
      <c r="T38" s="70"/>
      <c r="U38" s="70"/>
      <c r="V38" s="71"/>
    </row>
    <row r="39" spans="1:22" hidden="1" x14ac:dyDescent="0.2">
      <c r="A39" s="438" t="s">
        <v>43</v>
      </c>
      <c r="B39" s="437">
        <v>40749</v>
      </c>
      <c r="C39" s="13">
        <v>11</v>
      </c>
      <c r="D39" s="15" t="s">
        <v>418</v>
      </c>
      <c r="E39" s="396">
        <v>3</v>
      </c>
      <c r="F39" s="13">
        <v>4</v>
      </c>
      <c r="G39" s="13">
        <v>3</v>
      </c>
      <c r="H39" s="13">
        <v>4</v>
      </c>
      <c r="I39" s="13">
        <v>5</v>
      </c>
      <c r="J39" s="13">
        <v>4</v>
      </c>
      <c r="K39" s="13">
        <v>5</v>
      </c>
      <c r="L39" s="13">
        <v>4</v>
      </c>
      <c r="M39" s="13">
        <v>4</v>
      </c>
      <c r="N39" s="13">
        <v>4</v>
      </c>
      <c r="O39" s="394">
        <v>37</v>
      </c>
      <c r="P39" s="446">
        <v>37</v>
      </c>
      <c r="Q39" s="447"/>
      <c r="R39" s="70"/>
      <c r="S39" s="70"/>
      <c r="T39" s="70"/>
      <c r="U39" s="70"/>
      <c r="V39" s="71"/>
    </row>
    <row r="40" spans="1:22" x14ac:dyDescent="0.2">
      <c r="A40" s="438" t="s">
        <v>29</v>
      </c>
      <c r="B40" s="437">
        <v>40749</v>
      </c>
      <c r="C40" s="13">
        <v>11</v>
      </c>
      <c r="D40" s="15" t="s">
        <v>247</v>
      </c>
      <c r="E40" s="396">
        <v>3</v>
      </c>
      <c r="F40" s="13">
        <v>5</v>
      </c>
      <c r="G40" s="13">
        <v>4</v>
      </c>
      <c r="H40" s="13">
        <v>4</v>
      </c>
      <c r="I40" s="13">
        <v>4</v>
      </c>
      <c r="J40" s="13">
        <v>3</v>
      </c>
      <c r="K40" s="13">
        <v>4</v>
      </c>
      <c r="L40" s="13">
        <v>4</v>
      </c>
      <c r="M40" s="13">
        <v>5</v>
      </c>
      <c r="N40" s="13">
        <v>6</v>
      </c>
      <c r="O40" s="394">
        <v>39</v>
      </c>
      <c r="P40" s="446">
        <v>39</v>
      </c>
      <c r="Q40" s="447"/>
      <c r="R40" s="70"/>
      <c r="S40" s="70"/>
      <c r="T40" s="70"/>
      <c r="U40" s="70"/>
      <c r="V40" s="71"/>
    </row>
    <row r="41" spans="1:22" hidden="1" x14ac:dyDescent="0.2">
      <c r="A41" s="438" t="s">
        <v>34</v>
      </c>
      <c r="B41" s="452">
        <v>40749</v>
      </c>
      <c r="C41" s="13">
        <v>11</v>
      </c>
      <c r="D41" s="15" t="s">
        <v>248</v>
      </c>
      <c r="E41" s="396">
        <v>3</v>
      </c>
      <c r="F41" s="13">
        <v>5</v>
      </c>
      <c r="G41" s="13">
        <v>7</v>
      </c>
      <c r="H41" s="13">
        <v>4</v>
      </c>
      <c r="I41" s="13">
        <v>6</v>
      </c>
      <c r="J41" s="13">
        <v>7</v>
      </c>
      <c r="K41" s="13">
        <v>6</v>
      </c>
      <c r="L41" s="13">
        <v>7</v>
      </c>
      <c r="M41" s="13">
        <v>7</v>
      </c>
      <c r="N41" s="13">
        <v>10</v>
      </c>
      <c r="O41" s="394">
        <v>59</v>
      </c>
      <c r="P41" s="446">
        <v>58</v>
      </c>
      <c r="Q41" s="447"/>
      <c r="R41" s="70"/>
      <c r="S41" s="70"/>
      <c r="T41" s="70"/>
      <c r="U41" s="70"/>
      <c r="V41" s="71"/>
    </row>
    <row r="42" spans="1:22" hidden="1" x14ac:dyDescent="0.2">
      <c r="A42" s="441" t="s">
        <v>47</v>
      </c>
      <c r="B42" s="435">
        <v>40742</v>
      </c>
      <c r="C42" s="424">
        <v>10</v>
      </c>
      <c r="D42" s="320" t="s">
        <v>259</v>
      </c>
      <c r="E42" s="393">
        <v>1</v>
      </c>
      <c r="F42" s="424">
        <v>6</v>
      </c>
      <c r="G42" s="424">
        <v>4</v>
      </c>
      <c r="H42" s="424">
        <v>4</v>
      </c>
      <c r="I42" s="424">
        <v>6</v>
      </c>
      <c r="J42" s="424">
        <v>6</v>
      </c>
      <c r="K42" s="424">
        <v>6</v>
      </c>
      <c r="L42" s="424">
        <v>5</v>
      </c>
      <c r="M42" s="424">
        <v>5</v>
      </c>
      <c r="N42" s="424">
        <v>5</v>
      </c>
      <c r="O42" s="391">
        <v>47</v>
      </c>
      <c r="P42" s="450">
        <v>47</v>
      </c>
      <c r="Q42" s="451"/>
      <c r="R42" s="426"/>
      <c r="S42" s="426"/>
      <c r="T42" s="426"/>
      <c r="U42" s="426"/>
      <c r="V42" s="427"/>
    </row>
    <row r="43" spans="1:22" hidden="1" x14ac:dyDescent="0.2">
      <c r="A43" s="436" t="s">
        <v>37</v>
      </c>
      <c r="B43" s="437">
        <v>40742</v>
      </c>
      <c r="C43" s="13">
        <v>10</v>
      </c>
      <c r="D43" s="15" t="s">
        <v>265</v>
      </c>
      <c r="E43" s="396">
        <v>1</v>
      </c>
      <c r="F43" s="13">
        <v>6</v>
      </c>
      <c r="G43" s="13">
        <v>4</v>
      </c>
      <c r="H43" s="13">
        <v>3</v>
      </c>
      <c r="I43" s="13">
        <v>4</v>
      </c>
      <c r="J43" s="13">
        <v>3</v>
      </c>
      <c r="K43" s="13">
        <v>4</v>
      </c>
      <c r="L43" s="13">
        <v>3</v>
      </c>
      <c r="M43" s="13">
        <v>5</v>
      </c>
      <c r="N43" s="13">
        <v>6</v>
      </c>
      <c r="O43" s="394">
        <v>38</v>
      </c>
      <c r="P43" s="446">
        <v>38</v>
      </c>
      <c r="Q43" s="447"/>
      <c r="R43" s="70"/>
      <c r="S43" s="70"/>
      <c r="T43" s="70"/>
      <c r="U43" s="70"/>
      <c r="V43" s="71"/>
    </row>
    <row r="44" spans="1:22" hidden="1" x14ac:dyDescent="0.2">
      <c r="A44" s="436" t="s">
        <v>38</v>
      </c>
      <c r="B44" s="437">
        <v>40742</v>
      </c>
      <c r="C44" s="13">
        <v>10</v>
      </c>
      <c r="D44" s="15" t="s">
        <v>419</v>
      </c>
      <c r="E44" s="396">
        <v>1</v>
      </c>
      <c r="F44" s="13">
        <v>5</v>
      </c>
      <c r="G44" s="13">
        <v>6</v>
      </c>
      <c r="H44" s="13">
        <v>3</v>
      </c>
      <c r="I44" s="13">
        <v>5</v>
      </c>
      <c r="J44" s="13">
        <v>6</v>
      </c>
      <c r="K44" s="13">
        <v>5</v>
      </c>
      <c r="L44" s="13">
        <v>5</v>
      </c>
      <c r="M44" s="13">
        <v>6</v>
      </c>
      <c r="N44" s="13">
        <v>6</v>
      </c>
      <c r="O44" s="394">
        <v>47</v>
      </c>
      <c r="P44" s="446">
        <v>47</v>
      </c>
      <c r="Q44" s="447"/>
      <c r="R44" s="70"/>
      <c r="S44" s="70"/>
      <c r="T44" s="70"/>
      <c r="U44" s="70"/>
      <c r="V44" s="71"/>
    </row>
    <row r="45" spans="1:22" hidden="1" x14ac:dyDescent="0.2">
      <c r="A45" s="438" t="s">
        <v>43</v>
      </c>
      <c r="B45" s="437">
        <v>40742</v>
      </c>
      <c r="C45" s="13">
        <v>10</v>
      </c>
      <c r="D45" s="15" t="s">
        <v>260</v>
      </c>
      <c r="E45" s="396">
        <v>1</v>
      </c>
      <c r="F45" s="13">
        <v>6</v>
      </c>
      <c r="G45" s="13">
        <v>4</v>
      </c>
      <c r="H45" s="13">
        <v>3</v>
      </c>
      <c r="I45" s="13">
        <v>6</v>
      </c>
      <c r="J45" s="13">
        <v>6</v>
      </c>
      <c r="K45" s="13">
        <v>8</v>
      </c>
      <c r="L45" s="13">
        <v>4</v>
      </c>
      <c r="M45" s="13">
        <v>5</v>
      </c>
      <c r="N45" s="13">
        <v>5</v>
      </c>
      <c r="O45" s="394">
        <v>47</v>
      </c>
      <c r="P45" s="446">
        <v>47</v>
      </c>
      <c r="Q45" s="447"/>
      <c r="R45" s="70"/>
      <c r="S45" s="70"/>
      <c r="T45" s="70"/>
      <c r="U45" s="70"/>
      <c r="V45" s="71"/>
    </row>
    <row r="46" spans="1:22" hidden="1" x14ac:dyDescent="0.2">
      <c r="A46" s="438" t="s">
        <v>28</v>
      </c>
      <c r="B46" s="437">
        <v>40742</v>
      </c>
      <c r="C46" s="13">
        <v>10</v>
      </c>
      <c r="D46" s="15" t="s">
        <v>258</v>
      </c>
      <c r="E46" s="396">
        <v>2</v>
      </c>
      <c r="F46" s="13">
        <v>6</v>
      </c>
      <c r="G46" s="13">
        <v>6</v>
      </c>
      <c r="H46" s="13">
        <v>4</v>
      </c>
      <c r="I46" s="13">
        <v>7</v>
      </c>
      <c r="J46" s="13">
        <v>6</v>
      </c>
      <c r="K46" s="13">
        <v>5</v>
      </c>
      <c r="L46" s="13">
        <v>3</v>
      </c>
      <c r="M46" s="13">
        <v>6</v>
      </c>
      <c r="N46" s="13">
        <v>7</v>
      </c>
      <c r="O46" s="394">
        <v>50</v>
      </c>
      <c r="P46" s="446">
        <v>50</v>
      </c>
      <c r="Q46" s="447"/>
      <c r="R46" s="70"/>
      <c r="S46" s="70"/>
      <c r="T46" s="70"/>
      <c r="U46" s="70"/>
      <c r="V46" s="71"/>
    </row>
    <row r="47" spans="1:22" hidden="1" x14ac:dyDescent="0.2">
      <c r="A47" s="436" t="s">
        <v>41</v>
      </c>
      <c r="B47" s="437">
        <v>40742</v>
      </c>
      <c r="C47" s="13">
        <v>10</v>
      </c>
      <c r="D47" s="15" t="s">
        <v>266</v>
      </c>
      <c r="E47" s="396">
        <v>2</v>
      </c>
      <c r="F47" s="13">
        <v>8</v>
      </c>
      <c r="G47" s="13">
        <v>6</v>
      </c>
      <c r="H47" s="13">
        <v>4</v>
      </c>
      <c r="I47" s="13">
        <v>7</v>
      </c>
      <c r="J47" s="13">
        <v>5</v>
      </c>
      <c r="K47" s="13">
        <v>5</v>
      </c>
      <c r="L47" s="13">
        <v>3</v>
      </c>
      <c r="M47" s="13">
        <v>5</v>
      </c>
      <c r="N47" s="13">
        <v>7</v>
      </c>
      <c r="O47" s="394">
        <v>50</v>
      </c>
      <c r="P47" s="446">
        <v>50</v>
      </c>
      <c r="Q47" s="447"/>
      <c r="R47" s="70"/>
      <c r="S47" s="70"/>
      <c r="T47" s="70"/>
      <c r="U47" s="70"/>
      <c r="V47" s="71"/>
    </row>
    <row r="48" spans="1:22" x14ac:dyDescent="0.2">
      <c r="A48" s="436" t="s">
        <v>29</v>
      </c>
      <c r="B48" s="437">
        <v>40742</v>
      </c>
      <c r="C48" s="13">
        <v>10</v>
      </c>
      <c r="D48" s="15" t="s">
        <v>261</v>
      </c>
      <c r="E48" s="396">
        <v>2</v>
      </c>
      <c r="F48" s="13">
        <v>5</v>
      </c>
      <c r="G48" s="13">
        <v>6</v>
      </c>
      <c r="H48" s="13">
        <v>5</v>
      </c>
      <c r="I48" s="13">
        <v>5</v>
      </c>
      <c r="J48" s="13">
        <v>4</v>
      </c>
      <c r="K48" s="13">
        <v>4</v>
      </c>
      <c r="L48" s="13">
        <v>5</v>
      </c>
      <c r="M48" s="13">
        <v>6</v>
      </c>
      <c r="N48" s="13">
        <v>6</v>
      </c>
      <c r="O48" s="394">
        <v>46</v>
      </c>
      <c r="P48" s="446">
        <v>46</v>
      </c>
      <c r="Q48" s="447"/>
      <c r="R48" s="70"/>
      <c r="S48" s="70"/>
      <c r="T48" s="70"/>
      <c r="U48" s="70"/>
      <c r="V48" s="71"/>
    </row>
    <row r="49" spans="1:22" hidden="1" x14ac:dyDescent="0.2">
      <c r="A49" s="438" t="s">
        <v>34</v>
      </c>
      <c r="B49" s="437">
        <v>40742</v>
      </c>
      <c r="C49" s="13">
        <v>10</v>
      </c>
      <c r="D49" s="15" t="s">
        <v>262</v>
      </c>
      <c r="E49" s="396">
        <v>3</v>
      </c>
      <c r="F49" s="13">
        <v>6</v>
      </c>
      <c r="G49" s="13">
        <v>7</v>
      </c>
      <c r="H49" s="13">
        <v>7</v>
      </c>
      <c r="I49" s="13">
        <v>9</v>
      </c>
      <c r="J49" s="13">
        <v>7</v>
      </c>
      <c r="K49" s="13">
        <v>8</v>
      </c>
      <c r="L49" s="13">
        <v>6</v>
      </c>
      <c r="M49" s="13">
        <v>8</v>
      </c>
      <c r="N49" s="13">
        <v>7</v>
      </c>
      <c r="O49" s="394">
        <v>65</v>
      </c>
      <c r="P49" s="446">
        <v>63</v>
      </c>
      <c r="Q49" s="447"/>
      <c r="R49" s="70"/>
      <c r="S49" s="70"/>
      <c r="T49" s="70"/>
      <c r="U49" s="70"/>
      <c r="V49" s="71"/>
    </row>
    <row r="50" spans="1:22" hidden="1" x14ac:dyDescent="0.2">
      <c r="A50" s="438" t="s">
        <v>40</v>
      </c>
      <c r="B50" s="437">
        <v>40742</v>
      </c>
      <c r="C50" s="13">
        <v>10</v>
      </c>
      <c r="D50" s="15" t="s">
        <v>264</v>
      </c>
      <c r="E50" s="396">
        <v>3</v>
      </c>
      <c r="F50" s="13">
        <v>6</v>
      </c>
      <c r="G50" s="13">
        <v>3</v>
      </c>
      <c r="H50" s="13">
        <v>3</v>
      </c>
      <c r="I50" s="13">
        <v>5</v>
      </c>
      <c r="J50" s="13">
        <v>3</v>
      </c>
      <c r="K50" s="13">
        <v>5</v>
      </c>
      <c r="L50" s="13">
        <v>2</v>
      </c>
      <c r="M50" s="13">
        <v>5</v>
      </c>
      <c r="N50" s="13">
        <v>5</v>
      </c>
      <c r="O50" s="394">
        <v>37</v>
      </c>
      <c r="P50" s="446">
        <v>37</v>
      </c>
      <c r="Q50" s="447"/>
      <c r="R50" s="70"/>
      <c r="S50" s="70"/>
      <c r="T50" s="70"/>
      <c r="U50" s="70"/>
      <c r="V50" s="71"/>
    </row>
    <row r="51" spans="1:22" ht="15" hidden="1" thickBot="1" x14ac:dyDescent="0.25">
      <c r="A51" s="438" t="s">
        <v>39</v>
      </c>
      <c r="B51" s="439">
        <v>40742</v>
      </c>
      <c r="C51" s="13">
        <v>10</v>
      </c>
      <c r="D51" s="15" t="s">
        <v>263</v>
      </c>
      <c r="E51" s="396">
        <v>3</v>
      </c>
      <c r="F51" s="13">
        <v>4</v>
      </c>
      <c r="G51" s="13">
        <v>3</v>
      </c>
      <c r="H51" s="13">
        <v>3</v>
      </c>
      <c r="I51" s="13">
        <v>5</v>
      </c>
      <c r="J51" s="13">
        <v>4</v>
      </c>
      <c r="K51" s="13">
        <v>4</v>
      </c>
      <c r="L51" s="13">
        <v>6</v>
      </c>
      <c r="M51" s="13">
        <v>5</v>
      </c>
      <c r="N51" s="13">
        <v>5</v>
      </c>
      <c r="O51" s="394">
        <v>39</v>
      </c>
      <c r="P51" s="446">
        <v>39</v>
      </c>
      <c r="Q51" s="447"/>
      <c r="R51" s="70"/>
      <c r="S51" s="70"/>
      <c r="T51" s="70"/>
      <c r="U51" s="70"/>
      <c r="V51" s="71"/>
    </row>
    <row r="52" spans="1:22" hidden="1" x14ac:dyDescent="0.2">
      <c r="A52" s="441" t="s">
        <v>36</v>
      </c>
      <c r="B52" s="442">
        <v>40735</v>
      </c>
      <c r="C52" s="424">
        <v>9</v>
      </c>
      <c r="D52" s="320" t="s">
        <v>270</v>
      </c>
      <c r="E52" s="393">
        <v>1</v>
      </c>
      <c r="F52" s="424">
        <v>6</v>
      </c>
      <c r="G52" s="424">
        <v>5</v>
      </c>
      <c r="H52" s="424">
        <v>5</v>
      </c>
      <c r="I52" s="424">
        <v>6</v>
      </c>
      <c r="J52" s="424">
        <v>5</v>
      </c>
      <c r="K52" s="424">
        <v>6</v>
      </c>
      <c r="L52" s="424">
        <v>4</v>
      </c>
      <c r="M52" s="424">
        <v>7</v>
      </c>
      <c r="N52" s="424">
        <v>6</v>
      </c>
      <c r="O52" s="391">
        <v>50</v>
      </c>
      <c r="P52" s="450">
        <v>50</v>
      </c>
      <c r="Q52" s="451"/>
      <c r="R52" s="426"/>
      <c r="S52" s="426"/>
      <c r="T52" s="426"/>
      <c r="U52" s="426"/>
      <c r="V52" s="427"/>
    </row>
    <row r="53" spans="1:22" hidden="1" x14ac:dyDescent="0.2">
      <c r="A53" s="409" t="s">
        <v>48</v>
      </c>
      <c r="B53" s="442">
        <v>40735</v>
      </c>
      <c r="C53" s="13">
        <v>9</v>
      </c>
      <c r="D53" s="15" t="s">
        <v>279</v>
      </c>
      <c r="E53" s="396">
        <v>1</v>
      </c>
      <c r="F53" s="13">
        <v>9</v>
      </c>
      <c r="G53" s="13">
        <v>5</v>
      </c>
      <c r="H53" s="13">
        <v>4</v>
      </c>
      <c r="I53" s="13">
        <v>7</v>
      </c>
      <c r="J53" s="13">
        <v>4</v>
      </c>
      <c r="K53" s="13">
        <v>4</v>
      </c>
      <c r="L53" s="13">
        <v>5</v>
      </c>
      <c r="M53" s="13">
        <v>6</v>
      </c>
      <c r="N53" s="13">
        <v>6</v>
      </c>
      <c r="O53" s="394">
        <v>50</v>
      </c>
      <c r="P53" s="446">
        <v>49</v>
      </c>
      <c r="Q53" s="447"/>
      <c r="R53" s="70"/>
      <c r="S53" s="70"/>
      <c r="T53" s="70"/>
      <c r="U53" s="70"/>
      <c r="V53" s="71"/>
    </row>
    <row r="54" spans="1:22" hidden="1" x14ac:dyDescent="0.2">
      <c r="A54" s="409" t="s">
        <v>28</v>
      </c>
      <c r="B54" s="442">
        <v>40735</v>
      </c>
      <c r="C54" s="13">
        <v>9</v>
      </c>
      <c r="D54" s="15" t="s">
        <v>276</v>
      </c>
      <c r="E54" s="396">
        <v>1</v>
      </c>
      <c r="F54" s="13">
        <v>5</v>
      </c>
      <c r="G54" s="13">
        <v>5</v>
      </c>
      <c r="H54" s="13">
        <v>5</v>
      </c>
      <c r="I54" s="13">
        <v>5</v>
      </c>
      <c r="J54" s="13">
        <v>4</v>
      </c>
      <c r="K54" s="13">
        <v>4</v>
      </c>
      <c r="L54" s="13">
        <v>5</v>
      </c>
      <c r="M54" s="13">
        <v>3</v>
      </c>
      <c r="N54" s="13">
        <v>7</v>
      </c>
      <c r="O54" s="394">
        <v>43</v>
      </c>
      <c r="P54" s="446">
        <v>43</v>
      </c>
      <c r="Q54" s="447"/>
      <c r="R54" s="70"/>
      <c r="S54" s="70"/>
      <c r="T54" s="70"/>
      <c r="U54" s="70"/>
      <c r="V54" s="71"/>
    </row>
    <row r="55" spans="1:22" hidden="1" x14ac:dyDescent="0.2">
      <c r="A55" s="438" t="s">
        <v>47</v>
      </c>
      <c r="B55" s="442">
        <v>40735</v>
      </c>
      <c r="C55" s="13">
        <v>9</v>
      </c>
      <c r="D55" s="15" t="s">
        <v>280</v>
      </c>
      <c r="E55" s="396">
        <v>1</v>
      </c>
      <c r="F55" s="13">
        <v>5</v>
      </c>
      <c r="G55" s="13">
        <v>6</v>
      </c>
      <c r="H55" s="13">
        <v>4</v>
      </c>
      <c r="I55" s="13">
        <v>5</v>
      </c>
      <c r="J55" s="13">
        <v>5</v>
      </c>
      <c r="K55" s="13">
        <v>4</v>
      </c>
      <c r="L55" s="13">
        <v>3</v>
      </c>
      <c r="M55" s="13">
        <v>6</v>
      </c>
      <c r="N55" s="13">
        <v>5</v>
      </c>
      <c r="O55" s="394">
        <v>43</v>
      </c>
      <c r="P55" s="446">
        <v>43</v>
      </c>
      <c r="Q55" s="447"/>
      <c r="R55" s="70"/>
      <c r="S55" s="70"/>
      <c r="T55" s="70"/>
      <c r="U55" s="70"/>
      <c r="V55" s="71"/>
    </row>
    <row r="56" spans="1:22" hidden="1" x14ac:dyDescent="0.2">
      <c r="A56" s="438" t="s">
        <v>34</v>
      </c>
      <c r="B56" s="442">
        <v>40735</v>
      </c>
      <c r="C56" s="13">
        <v>9</v>
      </c>
      <c r="D56" s="15" t="s">
        <v>272</v>
      </c>
      <c r="E56" s="396">
        <v>2</v>
      </c>
      <c r="F56" s="13">
        <v>9</v>
      </c>
      <c r="G56" s="13">
        <v>6</v>
      </c>
      <c r="H56" s="13">
        <v>6</v>
      </c>
      <c r="I56" s="13">
        <v>6</v>
      </c>
      <c r="J56" s="13">
        <v>7</v>
      </c>
      <c r="K56" s="13">
        <v>10</v>
      </c>
      <c r="L56" s="13">
        <v>6</v>
      </c>
      <c r="M56" s="13">
        <v>8</v>
      </c>
      <c r="N56" s="13">
        <v>11</v>
      </c>
      <c r="O56" s="394">
        <v>69</v>
      </c>
      <c r="P56" s="446">
        <v>65</v>
      </c>
      <c r="Q56" s="447"/>
      <c r="R56" s="70"/>
      <c r="S56" s="70"/>
      <c r="T56" s="70"/>
      <c r="U56" s="70"/>
      <c r="V56" s="71"/>
    </row>
    <row r="57" spans="1:22" x14ac:dyDescent="0.2">
      <c r="A57" s="409" t="s">
        <v>29</v>
      </c>
      <c r="B57" s="442">
        <v>40735</v>
      </c>
      <c r="C57" s="13">
        <v>9</v>
      </c>
      <c r="D57" s="15" t="s">
        <v>273</v>
      </c>
      <c r="E57" s="396">
        <v>2</v>
      </c>
      <c r="F57" s="13">
        <v>6</v>
      </c>
      <c r="G57" s="13">
        <v>5</v>
      </c>
      <c r="H57" s="13">
        <v>1</v>
      </c>
      <c r="I57" s="13">
        <v>6</v>
      </c>
      <c r="J57" s="13">
        <v>3</v>
      </c>
      <c r="K57" s="13">
        <v>6</v>
      </c>
      <c r="L57" s="13">
        <v>5</v>
      </c>
      <c r="M57" s="13">
        <v>5</v>
      </c>
      <c r="N57" s="13">
        <v>7</v>
      </c>
      <c r="O57" s="394">
        <v>44</v>
      </c>
      <c r="P57" s="446">
        <v>44</v>
      </c>
      <c r="Q57" s="447"/>
      <c r="R57" s="70"/>
      <c r="S57" s="70"/>
      <c r="T57" s="70"/>
      <c r="U57" s="70"/>
      <c r="V57" s="71"/>
    </row>
    <row r="58" spans="1:22" hidden="1" x14ac:dyDescent="0.2">
      <c r="A58" s="409" t="s">
        <v>39</v>
      </c>
      <c r="B58" s="442">
        <v>40735</v>
      </c>
      <c r="C58" s="13">
        <v>9</v>
      </c>
      <c r="D58" s="15" t="s">
        <v>283</v>
      </c>
      <c r="E58" s="396">
        <v>2</v>
      </c>
      <c r="F58" s="13">
        <v>4</v>
      </c>
      <c r="G58" s="13">
        <v>5</v>
      </c>
      <c r="H58" s="13">
        <v>4</v>
      </c>
      <c r="I58" s="13">
        <v>6</v>
      </c>
      <c r="J58" s="13">
        <v>4</v>
      </c>
      <c r="K58" s="13">
        <v>5</v>
      </c>
      <c r="L58" s="13">
        <v>4</v>
      </c>
      <c r="M58" s="13">
        <v>6</v>
      </c>
      <c r="N58" s="13">
        <v>5</v>
      </c>
      <c r="O58" s="394">
        <v>43</v>
      </c>
      <c r="P58" s="446">
        <v>43</v>
      </c>
      <c r="Q58" s="447"/>
      <c r="R58" s="70"/>
      <c r="S58" s="70"/>
      <c r="T58" s="70"/>
      <c r="U58" s="70"/>
      <c r="V58" s="71"/>
    </row>
    <row r="59" spans="1:22" hidden="1" x14ac:dyDescent="0.2">
      <c r="A59" s="438" t="s">
        <v>37</v>
      </c>
      <c r="B59" s="442">
        <v>40735</v>
      </c>
      <c r="C59" s="13">
        <v>9</v>
      </c>
      <c r="D59" s="15" t="s">
        <v>282</v>
      </c>
      <c r="E59" s="396">
        <v>3</v>
      </c>
      <c r="F59" s="13">
        <v>5</v>
      </c>
      <c r="G59" s="13">
        <v>5</v>
      </c>
      <c r="H59" s="13">
        <v>4</v>
      </c>
      <c r="I59" s="13">
        <v>6</v>
      </c>
      <c r="J59" s="13">
        <v>5</v>
      </c>
      <c r="K59" s="13">
        <v>4</v>
      </c>
      <c r="L59" s="13">
        <v>4</v>
      </c>
      <c r="M59" s="13">
        <v>3</v>
      </c>
      <c r="N59" s="13">
        <v>5</v>
      </c>
      <c r="O59" s="394">
        <v>41</v>
      </c>
      <c r="P59" s="446">
        <v>41</v>
      </c>
      <c r="Q59" s="447"/>
      <c r="R59" s="70"/>
      <c r="S59" s="70"/>
      <c r="T59" s="70"/>
      <c r="U59" s="70"/>
      <c r="V59" s="71"/>
    </row>
    <row r="60" spans="1:22" hidden="1" x14ac:dyDescent="0.2">
      <c r="A60" s="438" t="s">
        <v>40</v>
      </c>
      <c r="B60" s="442">
        <v>40735</v>
      </c>
      <c r="C60" s="13">
        <v>9</v>
      </c>
      <c r="D60" s="15" t="s">
        <v>420</v>
      </c>
      <c r="E60" s="396">
        <v>3</v>
      </c>
      <c r="F60" s="13">
        <v>6</v>
      </c>
      <c r="G60" s="13">
        <v>5</v>
      </c>
      <c r="H60" s="13">
        <v>3</v>
      </c>
      <c r="I60" s="13">
        <v>4</v>
      </c>
      <c r="J60" s="13">
        <v>3</v>
      </c>
      <c r="K60" s="13">
        <v>7</v>
      </c>
      <c r="L60" s="13">
        <v>4</v>
      </c>
      <c r="M60" s="13">
        <v>6</v>
      </c>
      <c r="N60" s="13">
        <v>5</v>
      </c>
      <c r="O60" s="394">
        <v>43</v>
      </c>
      <c r="P60" s="446">
        <v>43</v>
      </c>
      <c r="Q60" s="447"/>
      <c r="R60" s="70"/>
      <c r="S60" s="70"/>
      <c r="T60" s="70"/>
      <c r="U60" s="70"/>
      <c r="V60" s="71"/>
    </row>
    <row r="61" spans="1:22" hidden="1" x14ac:dyDescent="0.2">
      <c r="A61" s="438" t="s">
        <v>41</v>
      </c>
      <c r="B61" s="442">
        <v>40735</v>
      </c>
      <c r="C61" s="13">
        <v>9</v>
      </c>
      <c r="D61" s="15" t="s">
        <v>281</v>
      </c>
      <c r="E61" s="396">
        <v>3</v>
      </c>
      <c r="F61" s="13">
        <v>6</v>
      </c>
      <c r="G61" s="13">
        <v>6</v>
      </c>
      <c r="H61" s="13">
        <v>3</v>
      </c>
      <c r="I61" s="13">
        <v>7</v>
      </c>
      <c r="J61" s="13">
        <v>6</v>
      </c>
      <c r="K61" s="13">
        <v>7</v>
      </c>
      <c r="L61" s="13">
        <v>7</v>
      </c>
      <c r="M61" s="13">
        <v>7</v>
      </c>
      <c r="N61" s="13">
        <v>6</v>
      </c>
      <c r="O61" s="394">
        <v>55</v>
      </c>
      <c r="P61" s="446">
        <v>54</v>
      </c>
      <c r="Q61" s="447"/>
      <c r="R61" s="70"/>
      <c r="S61" s="70"/>
      <c r="T61" s="70"/>
      <c r="U61" s="70"/>
      <c r="V61" s="71"/>
    </row>
    <row r="62" spans="1:22" hidden="1" x14ac:dyDescent="0.2">
      <c r="A62" s="441" t="s">
        <v>32</v>
      </c>
      <c r="B62" s="435">
        <v>40721</v>
      </c>
      <c r="C62" s="424">
        <v>8</v>
      </c>
      <c r="D62" s="320" t="s">
        <v>289</v>
      </c>
      <c r="E62" s="393">
        <v>1</v>
      </c>
      <c r="F62" s="424">
        <v>4</v>
      </c>
      <c r="G62" s="424">
        <v>4</v>
      </c>
      <c r="H62" s="424">
        <v>4</v>
      </c>
      <c r="I62" s="424">
        <v>6</v>
      </c>
      <c r="J62" s="424">
        <v>5</v>
      </c>
      <c r="K62" s="424">
        <v>5</v>
      </c>
      <c r="L62" s="424">
        <v>3</v>
      </c>
      <c r="M62" s="424">
        <v>4</v>
      </c>
      <c r="N62" s="424">
        <v>5</v>
      </c>
      <c r="O62" s="391">
        <v>40</v>
      </c>
      <c r="P62" s="450">
        <v>40</v>
      </c>
      <c r="Q62" s="451"/>
      <c r="R62" s="426"/>
      <c r="S62" s="426"/>
      <c r="T62" s="426"/>
      <c r="U62" s="426"/>
      <c r="V62" s="427"/>
    </row>
    <row r="63" spans="1:22" hidden="1" x14ac:dyDescent="0.2">
      <c r="A63" s="409" t="s">
        <v>36</v>
      </c>
      <c r="B63" s="442">
        <v>40721</v>
      </c>
      <c r="C63" s="13">
        <v>8</v>
      </c>
      <c r="D63" s="15" t="s">
        <v>284</v>
      </c>
      <c r="E63" s="396">
        <v>2</v>
      </c>
      <c r="F63" s="13">
        <v>7</v>
      </c>
      <c r="G63" s="13">
        <v>5</v>
      </c>
      <c r="H63" s="13">
        <v>4</v>
      </c>
      <c r="I63" s="13">
        <v>6</v>
      </c>
      <c r="J63" s="13">
        <v>7</v>
      </c>
      <c r="K63" s="13">
        <v>7</v>
      </c>
      <c r="L63" s="13">
        <v>7</v>
      </c>
      <c r="M63" s="13">
        <v>6</v>
      </c>
      <c r="N63" s="13">
        <v>7</v>
      </c>
      <c r="O63" s="394">
        <v>56</v>
      </c>
      <c r="P63" s="446">
        <v>55</v>
      </c>
      <c r="Q63" s="447"/>
      <c r="R63" s="70"/>
      <c r="S63" s="70"/>
      <c r="T63" s="70"/>
      <c r="U63" s="70"/>
      <c r="V63" s="71"/>
    </row>
    <row r="64" spans="1:22" hidden="1" x14ac:dyDescent="0.2">
      <c r="A64" s="409" t="s">
        <v>28</v>
      </c>
      <c r="B64" s="442">
        <v>40721</v>
      </c>
      <c r="C64" s="13">
        <v>8</v>
      </c>
      <c r="D64" s="15" t="s">
        <v>285</v>
      </c>
      <c r="E64" s="396">
        <v>2</v>
      </c>
      <c r="F64" s="13">
        <v>6</v>
      </c>
      <c r="G64" s="13">
        <v>6</v>
      </c>
      <c r="H64" s="13">
        <v>5</v>
      </c>
      <c r="I64" s="13">
        <v>8</v>
      </c>
      <c r="J64" s="13">
        <v>5</v>
      </c>
      <c r="K64" s="13">
        <v>5</v>
      </c>
      <c r="L64" s="13">
        <v>5</v>
      </c>
      <c r="M64" s="13">
        <v>5</v>
      </c>
      <c r="N64" s="13">
        <v>6</v>
      </c>
      <c r="O64" s="394">
        <v>51</v>
      </c>
      <c r="P64" s="446">
        <v>51</v>
      </c>
      <c r="Q64" s="447"/>
      <c r="R64" s="70"/>
      <c r="S64" s="70"/>
      <c r="T64" s="70"/>
      <c r="U64" s="70"/>
      <c r="V64" s="71"/>
    </row>
    <row r="65" spans="1:22" hidden="1" x14ac:dyDescent="0.2">
      <c r="A65" s="438" t="s">
        <v>48</v>
      </c>
      <c r="B65" s="442">
        <v>40721</v>
      </c>
      <c r="C65" s="13">
        <v>8</v>
      </c>
      <c r="D65" s="15" t="s">
        <v>296</v>
      </c>
      <c r="E65" s="396">
        <v>2</v>
      </c>
      <c r="F65" s="13">
        <v>4</v>
      </c>
      <c r="G65" s="13">
        <v>5</v>
      </c>
      <c r="H65" s="13">
        <v>4</v>
      </c>
      <c r="I65" s="13">
        <v>7</v>
      </c>
      <c r="J65" s="13">
        <v>5</v>
      </c>
      <c r="K65" s="13">
        <v>4</v>
      </c>
      <c r="L65" s="13">
        <v>4</v>
      </c>
      <c r="M65" s="13">
        <v>6</v>
      </c>
      <c r="N65" s="13">
        <v>5</v>
      </c>
      <c r="O65" s="394">
        <v>44</v>
      </c>
      <c r="P65" s="446">
        <v>44</v>
      </c>
      <c r="Q65" s="447"/>
      <c r="R65" s="70"/>
      <c r="S65" s="70"/>
      <c r="T65" s="70"/>
      <c r="U65" s="70"/>
      <c r="V65" s="71"/>
    </row>
    <row r="66" spans="1:22" hidden="1" x14ac:dyDescent="0.2">
      <c r="A66" s="438" t="s">
        <v>47</v>
      </c>
      <c r="B66" s="442">
        <v>40721</v>
      </c>
      <c r="C66" s="13">
        <v>8</v>
      </c>
      <c r="D66" s="15" t="s">
        <v>294</v>
      </c>
      <c r="E66" s="396">
        <v>2</v>
      </c>
      <c r="F66" s="13">
        <v>8</v>
      </c>
      <c r="G66" s="13">
        <v>5</v>
      </c>
      <c r="H66" s="13">
        <v>4</v>
      </c>
      <c r="I66" s="13">
        <v>5</v>
      </c>
      <c r="J66" s="13">
        <v>7</v>
      </c>
      <c r="K66" s="13">
        <v>3</v>
      </c>
      <c r="L66" s="13">
        <v>3</v>
      </c>
      <c r="M66" s="13">
        <v>6</v>
      </c>
      <c r="N66" s="13">
        <v>5</v>
      </c>
      <c r="O66" s="394">
        <v>46</v>
      </c>
      <c r="P66" s="446">
        <v>46</v>
      </c>
      <c r="Q66" s="447"/>
      <c r="R66" s="70"/>
      <c r="S66" s="70"/>
      <c r="T66" s="70"/>
      <c r="U66" s="70"/>
      <c r="V66" s="71"/>
    </row>
    <row r="67" spans="1:22" hidden="1" x14ac:dyDescent="0.2">
      <c r="A67" s="409" t="s">
        <v>43</v>
      </c>
      <c r="B67" s="442">
        <v>40721</v>
      </c>
      <c r="C67" s="13">
        <v>8</v>
      </c>
      <c r="D67" s="15" t="s">
        <v>288</v>
      </c>
      <c r="E67" s="396">
        <v>3</v>
      </c>
      <c r="F67" s="13">
        <v>4</v>
      </c>
      <c r="G67" s="13">
        <v>4</v>
      </c>
      <c r="H67" s="13">
        <v>4</v>
      </c>
      <c r="I67" s="13">
        <v>6</v>
      </c>
      <c r="J67" s="13">
        <v>4</v>
      </c>
      <c r="K67" s="13">
        <v>4</v>
      </c>
      <c r="L67" s="13">
        <v>5</v>
      </c>
      <c r="M67" s="13">
        <v>5</v>
      </c>
      <c r="N67" s="13">
        <v>6</v>
      </c>
      <c r="O67" s="394">
        <v>42</v>
      </c>
      <c r="P67" s="446">
        <v>42</v>
      </c>
      <c r="Q67" s="447"/>
      <c r="R67" s="70"/>
      <c r="S67" s="70"/>
      <c r="T67" s="70"/>
      <c r="U67" s="70"/>
      <c r="V67" s="71"/>
    </row>
    <row r="68" spans="1:22" hidden="1" x14ac:dyDescent="0.2">
      <c r="A68" s="409" t="s">
        <v>41</v>
      </c>
      <c r="B68" s="442">
        <v>40721</v>
      </c>
      <c r="C68" s="13">
        <v>8</v>
      </c>
      <c r="D68" s="15" t="s">
        <v>292</v>
      </c>
      <c r="E68" s="396">
        <v>3</v>
      </c>
      <c r="F68" s="13">
        <v>8</v>
      </c>
      <c r="G68" s="13">
        <v>4</v>
      </c>
      <c r="H68" s="13">
        <v>7</v>
      </c>
      <c r="I68" s="13">
        <v>9</v>
      </c>
      <c r="J68" s="13">
        <v>5</v>
      </c>
      <c r="K68" s="13">
        <v>5</v>
      </c>
      <c r="L68" s="13">
        <v>4</v>
      </c>
      <c r="M68" s="13">
        <v>11</v>
      </c>
      <c r="N68" s="13">
        <v>7</v>
      </c>
      <c r="O68" s="394">
        <v>60</v>
      </c>
      <c r="P68" s="446">
        <v>55</v>
      </c>
      <c r="Q68" s="447"/>
      <c r="R68" s="70"/>
      <c r="S68" s="70"/>
      <c r="T68" s="70"/>
      <c r="U68" s="70"/>
      <c r="V68" s="71"/>
    </row>
    <row r="69" spans="1:22" hidden="1" x14ac:dyDescent="0.2">
      <c r="A69" s="438" t="s">
        <v>39</v>
      </c>
      <c r="B69" s="442">
        <v>40721</v>
      </c>
      <c r="C69" s="13">
        <v>8</v>
      </c>
      <c r="D69" s="15" t="s">
        <v>291</v>
      </c>
      <c r="E69" s="396">
        <v>3</v>
      </c>
      <c r="F69" s="13">
        <v>5</v>
      </c>
      <c r="G69" s="13">
        <v>4</v>
      </c>
      <c r="H69" s="13">
        <v>4</v>
      </c>
      <c r="I69" s="13">
        <v>4</v>
      </c>
      <c r="J69" s="13">
        <v>7</v>
      </c>
      <c r="K69" s="13">
        <v>4</v>
      </c>
      <c r="L69" s="13">
        <v>4</v>
      </c>
      <c r="M69" s="13">
        <v>4</v>
      </c>
      <c r="N69" s="13">
        <v>5</v>
      </c>
      <c r="O69" s="394">
        <v>41</v>
      </c>
      <c r="P69" s="446">
        <v>41</v>
      </c>
      <c r="Q69" s="447"/>
      <c r="R69" s="70"/>
      <c r="S69" s="70"/>
      <c r="T69" s="70"/>
      <c r="U69" s="70"/>
      <c r="V69" s="71"/>
    </row>
    <row r="70" spans="1:22" hidden="1" x14ac:dyDescent="0.2">
      <c r="A70" s="438" t="s">
        <v>27</v>
      </c>
      <c r="B70" s="442">
        <v>40721</v>
      </c>
      <c r="C70" s="13">
        <v>8</v>
      </c>
      <c r="D70" s="15" t="s">
        <v>286</v>
      </c>
      <c r="E70" s="396">
        <v>3</v>
      </c>
      <c r="F70" s="13">
        <v>8</v>
      </c>
      <c r="G70" s="13">
        <v>6</v>
      </c>
      <c r="H70" s="13">
        <v>5</v>
      </c>
      <c r="I70" s="13">
        <v>7</v>
      </c>
      <c r="J70" s="13">
        <v>7</v>
      </c>
      <c r="K70" s="13">
        <v>7</v>
      </c>
      <c r="L70" s="13">
        <v>9</v>
      </c>
      <c r="M70" s="13">
        <v>7</v>
      </c>
      <c r="N70" s="13">
        <v>8</v>
      </c>
      <c r="O70" s="394">
        <v>64</v>
      </c>
      <c r="P70" s="446">
        <v>61</v>
      </c>
      <c r="Q70" s="447"/>
      <c r="R70" s="70"/>
      <c r="S70" s="70"/>
      <c r="T70" s="70"/>
      <c r="U70" s="70"/>
      <c r="V70" s="71"/>
    </row>
    <row r="71" spans="1:22" x14ac:dyDescent="0.2">
      <c r="A71" s="438" t="s">
        <v>29</v>
      </c>
      <c r="B71" s="442">
        <v>40721</v>
      </c>
      <c r="C71" s="13">
        <v>8</v>
      </c>
      <c r="D71" s="15" t="s">
        <v>300</v>
      </c>
      <c r="E71" s="396">
        <v>4</v>
      </c>
      <c r="F71" s="13">
        <v>5</v>
      </c>
      <c r="G71" s="13">
        <v>5</v>
      </c>
      <c r="H71" s="13">
        <v>4</v>
      </c>
      <c r="I71" s="13">
        <v>4</v>
      </c>
      <c r="J71" s="13">
        <v>6</v>
      </c>
      <c r="K71" s="13">
        <v>8</v>
      </c>
      <c r="L71" s="13">
        <v>5</v>
      </c>
      <c r="M71" s="13">
        <v>4</v>
      </c>
      <c r="N71" s="13">
        <v>9</v>
      </c>
      <c r="O71" s="394">
        <v>50</v>
      </c>
      <c r="P71" s="446">
        <v>50</v>
      </c>
      <c r="Q71" s="447"/>
      <c r="R71" s="70"/>
      <c r="S71" s="70"/>
      <c r="T71" s="70"/>
      <c r="U71" s="70"/>
      <c r="V71" s="71"/>
    </row>
    <row r="72" spans="1:22" hidden="1" x14ac:dyDescent="0.2">
      <c r="A72" s="438" t="s">
        <v>37</v>
      </c>
      <c r="B72" s="442">
        <v>40721</v>
      </c>
      <c r="C72" s="13">
        <v>8</v>
      </c>
      <c r="D72" s="14" t="s">
        <v>298</v>
      </c>
      <c r="E72" s="396">
        <v>4</v>
      </c>
      <c r="F72" s="13">
        <v>5</v>
      </c>
      <c r="G72" s="13">
        <v>5</v>
      </c>
      <c r="H72" s="13">
        <v>4</v>
      </c>
      <c r="I72" s="13">
        <v>4</v>
      </c>
      <c r="J72" s="13">
        <v>4</v>
      </c>
      <c r="K72" s="13">
        <v>4</v>
      </c>
      <c r="L72" s="13">
        <v>4</v>
      </c>
      <c r="M72" s="13">
        <v>5</v>
      </c>
      <c r="N72" s="13">
        <v>4</v>
      </c>
      <c r="O72" s="394">
        <v>39</v>
      </c>
      <c r="P72" s="446">
        <v>39</v>
      </c>
      <c r="Q72" s="447"/>
      <c r="R72" s="70"/>
      <c r="S72" s="70"/>
      <c r="T72" s="70"/>
      <c r="U72" s="70"/>
      <c r="V72" s="71"/>
    </row>
    <row r="73" spans="1:22" hidden="1" x14ac:dyDescent="0.2">
      <c r="A73" s="434" t="s">
        <v>34</v>
      </c>
      <c r="B73" s="442">
        <v>40721</v>
      </c>
      <c r="C73" s="233">
        <v>8</v>
      </c>
      <c r="D73" s="15" t="s">
        <v>297</v>
      </c>
      <c r="E73" s="384">
        <v>4</v>
      </c>
      <c r="F73" s="233">
        <v>6</v>
      </c>
      <c r="G73" s="233">
        <v>6</v>
      </c>
      <c r="H73" s="233">
        <v>6</v>
      </c>
      <c r="I73" s="233">
        <v>8</v>
      </c>
      <c r="J73" s="233">
        <v>6</v>
      </c>
      <c r="K73" s="233">
        <v>9</v>
      </c>
      <c r="L73" s="233">
        <v>6</v>
      </c>
      <c r="M73" s="233">
        <v>6</v>
      </c>
      <c r="N73" s="233">
        <v>10</v>
      </c>
      <c r="O73" s="440">
        <v>63</v>
      </c>
      <c r="P73" s="444">
        <v>62</v>
      </c>
      <c r="Q73" s="445"/>
      <c r="R73" s="158"/>
      <c r="S73" s="158"/>
      <c r="T73" s="158"/>
      <c r="U73" s="158"/>
      <c r="V73" s="159"/>
    </row>
    <row r="74" spans="1:22" hidden="1" x14ac:dyDescent="0.2">
      <c r="A74" s="441" t="s">
        <v>30</v>
      </c>
      <c r="B74" s="435">
        <v>40714</v>
      </c>
      <c r="C74" s="424">
        <v>7</v>
      </c>
      <c r="D74" s="320" t="s">
        <v>421</v>
      </c>
      <c r="E74" s="393">
        <v>1</v>
      </c>
      <c r="F74" s="424">
        <v>5</v>
      </c>
      <c r="G74" s="424">
        <v>5</v>
      </c>
      <c r="H74" s="424">
        <v>5</v>
      </c>
      <c r="I74" s="424">
        <v>6</v>
      </c>
      <c r="J74" s="424">
        <v>5</v>
      </c>
      <c r="K74" s="424">
        <v>4</v>
      </c>
      <c r="L74" s="424">
        <v>4</v>
      </c>
      <c r="M74" s="424">
        <v>4</v>
      </c>
      <c r="N74" s="424">
        <v>7</v>
      </c>
      <c r="O74" s="391">
        <v>45</v>
      </c>
      <c r="P74" s="450">
        <v>45</v>
      </c>
      <c r="Q74" s="451"/>
      <c r="R74" s="426"/>
      <c r="S74" s="426"/>
      <c r="T74" s="426"/>
      <c r="U74" s="426"/>
      <c r="V74" s="427"/>
    </row>
    <row r="75" spans="1:22" hidden="1" x14ac:dyDescent="0.2">
      <c r="A75" s="409" t="s">
        <v>32</v>
      </c>
      <c r="B75" s="442">
        <v>40714</v>
      </c>
      <c r="C75" s="13">
        <v>7</v>
      </c>
      <c r="D75" s="15" t="s">
        <v>302</v>
      </c>
      <c r="E75" s="396">
        <v>1</v>
      </c>
      <c r="F75" s="13">
        <v>5</v>
      </c>
      <c r="G75" s="13">
        <v>5</v>
      </c>
      <c r="H75" s="13">
        <v>6</v>
      </c>
      <c r="I75" s="13">
        <v>4</v>
      </c>
      <c r="J75" s="13">
        <v>4</v>
      </c>
      <c r="K75" s="13">
        <v>4</v>
      </c>
      <c r="L75" s="13">
        <v>3</v>
      </c>
      <c r="M75" s="13">
        <v>5</v>
      </c>
      <c r="N75" s="13">
        <v>8</v>
      </c>
      <c r="O75" s="394">
        <v>44</v>
      </c>
      <c r="P75" s="446">
        <v>44</v>
      </c>
      <c r="Q75" s="447"/>
      <c r="R75" s="70"/>
      <c r="S75" s="70"/>
      <c r="T75" s="70"/>
      <c r="U75" s="70"/>
      <c r="V75" s="71"/>
    </row>
    <row r="76" spans="1:22" hidden="1" x14ac:dyDescent="0.2">
      <c r="A76" s="409" t="s">
        <v>34</v>
      </c>
      <c r="B76" s="442">
        <v>40714</v>
      </c>
      <c r="C76" s="13">
        <v>7</v>
      </c>
      <c r="D76" s="15" t="s">
        <v>314</v>
      </c>
      <c r="E76" s="396">
        <v>1</v>
      </c>
      <c r="F76" s="13">
        <v>7</v>
      </c>
      <c r="G76" s="13">
        <v>4</v>
      </c>
      <c r="H76" s="13">
        <v>4</v>
      </c>
      <c r="I76" s="13">
        <v>8</v>
      </c>
      <c r="J76" s="13">
        <v>6</v>
      </c>
      <c r="K76" s="13">
        <v>6</v>
      </c>
      <c r="L76" s="13">
        <v>5</v>
      </c>
      <c r="M76" s="13">
        <v>7</v>
      </c>
      <c r="N76" s="13">
        <v>10</v>
      </c>
      <c r="O76" s="394">
        <v>57</v>
      </c>
      <c r="P76" s="446">
        <v>57</v>
      </c>
      <c r="Q76" s="447"/>
      <c r="R76" s="70"/>
      <c r="S76" s="70"/>
      <c r="T76" s="70"/>
      <c r="U76" s="70"/>
      <c r="V76" s="71"/>
    </row>
    <row r="77" spans="1:22" hidden="1" x14ac:dyDescent="0.2">
      <c r="A77" s="438" t="s">
        <v>48</v>
      </c>
      <c r="B77" s="442">
        <v>40714</v>
      </c>
      <c r="C77" s="13">
        <v>7</v>
      </c>
      <c r="D77" s="15" t="s">
        <v>316</v>
      </c>
      <c r="E77" s="396">
        <v>1</v>
      </c>
      <c r="F77" s="13">
        <v>7</v>
      </c>
      <c r="G77" s="13">
        <v>5</v>
      </c>
      <c r="H77" s="13">
        <v>5</v>
      </c>
      <c r="I77" s="13">
        <v>6</v>
      </c>
      <c r="J77" s="13">
        <v>5</v>
      </c>
      <c r="K77" s="13">
        <v>4</v>
      </c>
      <c r="L77" s="13">
        <v>4</v>
      </c>
      <c r="M77" s="13">
        <v>6</v>
      </c>
      <c r="N77" s="13">
        <v>6</v>
      </c>
      <c r="O77" s="394">
        <v>48</v>
      </c>
      <c r="P77" s="446">
        <v>48</v>
      </c>
      <c r="Q77" s="447"/>
      <c r="R77" s="70"/>
      <c r="S77" s="70"/>
      <c r="T77" s="70"/>
      <c r="U77" s="70"/>
      <c r="V77" s="71"/>
    </row>
    <row r="78" spans="1:22" hidden="1" x14ac:dyDescent="0.2">
      <c r="A78" s="438" t="s">
        <v>36</v>
      </c>
      <c r="B78" s="442">
        <v>40714</v>
      </c>
      <c r="C78" s="13">
        <v>7</v>
      </c>
      <c r="D78" s="15" t="s">
        <v>301</v>
      </c>
      <c r="E78" s="396">
        <v>2</v>
      </c>
      <c r="F78" s="13">
        <v>6</v>
      </c>
      <c r="G78" s="13">
        <v>4</v>
      </c>
      <c r="H78" s="13">
        <v>4</v>
      </c>
      <c r="I78" s="13">
        <v>6</v>
      </c>
      <c r="J78" s="13">
        <v>4</v>
      </c>
      <c r="K78" s="13">
        <v>5</v>
      </c>
      <c r="L78" s="13">
        <v>5</v>
      </c>
      <c r="M78" s="13">
        <v>6</v>
      </c>
      <c r="N78" s="13">
        <v>7</v>
      </c>
      <c r="O78" s="394">
        <v>47</v>
      </c>
      <c r="P78" s="446">
        <v>47</v>
      </c>
      <c r="Q78" s="447"/>
      <c r="R78" s="70"/>
      <c r="S78" s="70"/>
      <c r="T78" s="70"/>
      <c r="U78" s="70"/>
      <c r="V78" s="71"/>
    </row>
    <row r="79" spans="1:22" hidden="1" x14ac:dyDescent="0.2">
      <c r="A79" s="409" t="s">
        <v>27</v>
      </c>
      <c r="B79" s="442">
        <v>40714</v>
      </c>
      <c r="C79" s="13">
        <v>7</v>
      </c>
      <c r="D79" s="15" t="s">
        <v>305</v>
      </c>
      <c r="E79" s="396">
        <v>2</v>
      </c>
      <c r="F79" s="13">
        <v>7</v>
      </c>
      <c r="G79" s="13">
        <v>6</v>
      </c>
      <c r="H79" s="13">
        <v>4</v>
      </c>
      <c r="I79" s="13">
        <v>7</v>
      </c>
      <c r="J79" s="13">
        <v>5</v>
      </c>
      <c r="K79" s="13">
        <v>5</v>
      </c>
      <c r="L79" s="13">
        <v>5</v>
      </c>
      <c r="M79" s="13">
        <v>6</v>
      </c>
      <c r="N79" s="13">
        <v>6</v>
      </c>
      <c r="O79" s="394">
        <v>51</v>
      </c>
      <c r="P79" s="446">
        <v>51</v>
      </c>
      <c r="Q79" s="447"/>
      <c r="R79" s="70"/>
      <c r="S79" s="70"/>
      <c r="T79" s="70"/>
      <c r="U79" s="70"/>
      <c r="V79" s="71"/>
    </row>
    <row r="80" spans="1:22" x14ac:dyDescent="0.2">
      <c r="A80" s="409" t="s">
        <v>29</v>
      </c>
      <c r="B80" s="442">
        <v>40714</v>
      </c>
      <c r="C80" s="13">
        <v>7</v>
      </c>
      <c r="D80" s="15" t="s">
        <v>313</v>
      </c>
      <c r="E80" s="396">
        <v>2</v>
      </c>
      <c r="F80" s="13">
        <v>5</v>
      </c>
      <c r="G80" s="13">
        <v>5</v>
      </c>
      <c r="H80" s="13">
        <v>4</v>
      </c>
      <c r="I80" s="13">
        <v>5</v>
      </c>
      <c r="J80" s="13">
        <v>5</v>
      </c>
      <c r="K80" s="13">
        <v>6</v>
      </c>
      <c r="L80" s="13">
        <v>5</v>
      </c>
      <c r="M80" s="13">
        <v>6</v>
      </c>
      <c r="N80" s="13">
        <v>10</v>
      </c>
      <c r="O80" s="394">
        <v>51</v>
      </c>
      <c r="P80" s="446">
        <v>51</v>
      </c>
      <c r="Q80" s="447"/>
      <c r="R80" s="70"/>
      <c r="S80" s="70"/>
      <c r="T80" s="70"/>
      <c r="U80" s="70"/>
      <c r="V80" s="71"/>
    </row>
    <row r="81" spans="1:22" hidden="1" x14ac:dyDescent="0.2">
      <c r="A81" s="438" t="s">
        <v>38</v>
      </c>
      <c r="B81" s="442">
        <v>40714</v>
      </c>
      <c r="C81" s="13">
        <v>7</v>
      </c>
      <c r="D81" s="15" t="s">
        <v>307</v>
      </c>
      <c r="E81" s="396">
        <v>2</v>
      </c>
      <c r="F81" s="13">
        <v>4</v>
      </c>
      <c r="G81" s="13">
        <v>5</v>
      </c>
      <c r="H81" s="13">
        <v>7</v>
      </c>
      <c r="I81" s="13">
        <v>5</v>
      </c>
      <c r="J81" s="13">
        <v>5</v>
      </c>
      <c r="K81" s="13">
        <v>7</v>
      </c>
      <c r="L81" s="13">
        <v>5</v>
      </c>
      <c r="M81" s="13">
        <v>5</v>
      </c>
      <c r="N81" s="13">
        <v>5</v>
      </c>
      <c r="O81" s="394">
        <v>48</v>
      </c>
      <c r="P81" s="446">
        <v>47</v>
      </c>
      <c r="Q81" s="447"/>
      <c r="R81" s="70"/>
      <c r="S81" s="70"/>
      <c r="T81" s="70"/>
      <c r="U81" s="70"/>
      <c r="V81" s="71"/>
    </row>
    <row r="82" spans="1:22" hidden="1" x14ac:dyDescent="0.2">
      <c r="A82" s="438" t="s">
        <v>41</v>
      </c>
      <c r="B82" s="442">
        <v>40714</v>
      </c>
      <c r="C82" s="13">
        <v>7</v>
      </c>
      <c r="D82" s="15" t="s">
        <v>309</v>
      </c>
      <c r="E82" s="396">
        <v>3</v>
      </c>
      <c r="F82" s="13">
        <v>5</v>
      </c>
      <c r="G82" s="13">
        <v>5</v>
      </c>
      <c r="H82" s="13">
        <v>4</v>
      </c>
      <c r="I82" s="13">
        <v>5</v>
      </c>
      <c r="J82" s="13">
        <v>5</v>
      </c>
      <c r="K82" s="13">
        <v>6</v>
      </c>
      <c r="L82" s="13">
        <v>5</v>
      </c>
      <c r="M82" s="13">
        <v>4</v>
      </c>
      <c r="N82" s="13">
        <v>8</v>
      </c>
      <c r="O82" s="394">
        <v>47</v>
      </c>
      <c r="P82" s="446">
        <v>47</v>
      </c>
      <c r="Q82" s="447"/>
      <c r="R82" s="70"/>
      <c r="S82" s="70"/>
      <c r="T82" s="70"/>
      <c r="U82" s="70"/>
      <c r="V82" s="71"/>
    </row>
    <row r="83" spans="1:22" hidden="1" x14ac:dyDescent="0.2">
      <c r="A83" s="438" t="s">
        <v>40</v>
      </c>
      <c r="B83" s="442">
        <v>40714</v>
      </c>
      <c r="C83" s="13">
        <v>7</v>
      </c>
      <c r="D83" s="15" t="s">
        <v>310</v>
      </c>
      <c r="E83" s="396">
        <v>3</v>
      </c>
      <c r="F83" s="13">
        <v>4</v>
      </c>
      <c r="G83" s="13">
        <v>5</v>
      </c>
      <c r="H83" s="13">
        <v>3</v>
      </c>
      <c r="I83" s="13">
        <v>6</v>
      </c>
      <c r="J83" s="13">
        <v>6</v>
      </c>
      <c r="K83" s="13">
        <v>4</v>
      </c>
      <c r="L83" s="13">
        <v>4</v>
      </c>
      <c r="M83" s="13">
        <v>5</v>
      </c>
      <c r="N83" s="13">
        <v>6</v>
      </c>
      <c r="O83" s="394">
        <v>43</v>
      </c>
      <c r="P83" s="446">
        <v>43</v>
      </c>
      <c r="Q83" s="447"/>
      <c r="R83" s="70"/>
      <c r="S83" s="70"/>
      <c r="T83" s="70"/>
      <c r="U83" s="70"/>
      <c r="V83" s="71"/>
    </row>
    <row r="84" spans="1:22" hidden="1" x14ac:dyDescent="0.2">
      <c r="A84" s="438" t="s">
        <v>37</v>
      </c>
      <c r="B84" s="437">
        <v>40714</v>
      </c>
      <c r="C84" s="13">
        <v>7</v>
      </c>
      <c r="D84" s="14" t="s">
        <v>303</v>
      </c>
      <c r="E84" s="396">
        <v>3</v>
      </c>
      <c r="F84" s="13">
        <v>6</v>
      </c>
      <c r="G84" s="13">
        <v>6</v>
      </c>
      <c r="H84" s="13">
        <v>6</v>
      </c>
      <c r="I84" s="13">
        <v>6</v>
      </c>
      <c r="J84" s="13">
        <v>7</v>
      </c>
      <c r="K84" s="13">
        <v>7</v>
      </c>
      <c r="L84" s="13">
        <v>4</v>
      </c>
      <c r="M84" s="13">
        <v>5</v>
      </c>
      <c r="N84" s="13">
        <v>5</v>
      </c>
      <c r="O84" s="394">
        <v>52</v>
      </c>
      <c r="P84" s="446">
        <v>52</v>
      </c>
      <c r="Q84" s="447"/>
      <c r="R84" s="70"/>
      <c r="S84" s="70"/>
      <c r="T84" s="70"/>
      <c r="U84" s="70"/>
      <c r="V84" s="71"/>
    </row>
    <row r="85" spans="1:22" hidden="1" x14ac:dyDescent="0.2">
      <c r="A85" s="434" t="s">
        <v>39</v>
      </c>
      <c r="B85" s="442">
        <v>40714</v>
      </c>
      <c r="C85" s="233">
        <v>7</v>
      </c>
      <c r="D85" s="15" t="s">
        <v>308</v>
      </c>
      <c r="E85" s="384">
        <v>3</v>
      </c>
      <c r="F85" s="233">
        <v>4</v>
      </c>
      <c r="G85" s="233">
        <v>5</v>
      </c>
      <c r="H85" s="233">
        <v>4</v>
      </c>
      <c r="I85" s="233">
        <v>5</v>
      </c>
      <c r="J85" s="233">
        <v>5</v>
      </c>
      <c r="K85" s="233">
        <v>5</v>
      </c>
      <c r="L85" s="233">
        <v>3</v>
      </c>
      <c r="M85" s="233">
        <v>5</v>
      </c>
      <c r="N85" s="233">
        <v>6</v>
      </c>
      <c r="O85" s="440">
        <v>42</v>
      </c>
      <c r="P85" s="444">
        <v>42</v>
      </c>
      <c r="Q85" s="445"/>
      <c r="R85" s="158"/>
      <c r="S85" s="158"/>
      <c r="T85" s="158"/>
      <c r="U85" s="158"/>
      <c r="V85" s="159"/>
    </row>
    <row r="86" spans="1:22" hidden="1" x14ac:dyDescent="0.2">
      <c r="A86" s="441" t="s">
        <v>36</v>
      </c>
      <c r="B86" s="435">
        <v>40707</v>
      </c>
      <c r="C86" s="424">
        <v>6</v>
      </c>
      <c r="D86" s="320" t="s">
        <v>317</v>
      </c>
      <c r="E86" s="393">
        <v>1</v>
      </c>
      <c r="F86" s="424">
        <v>5</v>
      </c>
      <c r="G86" s="424">
        <v>5</v>
      </c>
      <c r="H86" s="424">
        <v>5</v>
      </c>
      <c r="I86" s="424">
        <v>6</v>
      </c>
      <c r="J86" s="424">
        <v>6</v>
      </c>
      <c r="K86" s="424">
        <v>4</v>
      </c>
      <c r="L86" s="424">
        <v>5</v>
      </c>
      <c r="M86" s="424">
        <v>6</v>
      </c>
      <c r="N86" s="424">
        <v>7</v>
      </c>
      <c r="O86" s="391">
        <v>49</v>
      </c>
      <c r="P86" s="450">
        <v>49</v>
      </c>
      <c r="Q86" s="451"/>
      <c r="R86" s="426"/>
      <c r="S86" s="426"/>
      <c r="T86" s="426"/>
      <c r="U86" s="426"/>
      <c r="V86" s="427"/>
    </row>
    <row r="87" spans="1:22" hidden="1" x14ac:dyDescent="0.2">
      <c r="A87" s="409" t="s">
        <v>28</v>
      </c>
      <c r="B87" s="442">
        <v>40707</v>
      </c>
      <c r="C87" s="13">
        <v>6</v>
      </c>
      <c r="D87" s="15" t="s">
        <v>323</v>
      </c>
      <c r="E87" s="396">
        <v>1</v>
      </c>
      <c r="F87" s="13">
        <v>6</v>
      </c>
      <c r="G87" s="13">
        <v>5</v>
      </c>
      <c r="H87" s="13">
        <v>6</v>
      </c>
      <c r="I87" s="13">
        <v>7</v>
      </c>
      <c r="J87" s="13">
        <v>5</v>
      </c>
      <c r="K87" s="13">
        <v>5</v>
      </c>
      <c r="L87" s="13">
        <v>4</v>
      </c>
      <c r="M87" s="13">
        <v>6</v>
      </c>
      <c r="N87" s="13">
        <v>6</v>
      </c>
      <c r="O87" s="394">
        <v>50</v>
      </c>
      <c r="P87" s="446">
        <v>50</v>
      </c>
      <c r="Q87" s="447"/>
      <c r="R87" s="70"/>
      <c r="S87" s="70"/>
      <c r="T87" s="70"/>
      <c r="U87" s="70"/>
      <c r="V87" s="71"/>
    </row>
    <row r="88" spans="1:22" hidden="1" x14ac:dyDescent="0.2">
      <c r="A88" s="409" t="s">
        <v>48</v>
      </c>
      <c r="B88" s="442">
        <v>40707</v>
      </c>
      <c r="C88" s="13">
        <v>6</v>
      </c>
      <c r="D88" s="15" t="s">
        <v>331</v>
      </c>
      <c r="E88" s="396">
        <v>1</v>
      </c>
      <c r="F88" s="13">
        <v>5</v>
      </c>
      <c r="G88" s="13">
        <v>5</v>
      </c>
      <c r="H88" s="13">
        <v>5</v>
      </c>
      <c r="I88" s="13">
        <v>5</v>
      </c>
      <c r="J88" s="13">
        <v>4</v>
      </c>
      <c r="K88" s="13">
        <v>4</v>
      </c>
      <c r="L88" s="13">
        <v>5</v>
      </c>
      <c r="M88" s="13">
        <v>5</v>
      </c>
      <c r="N88" s="13">
        <v>9</v>
      </c>
      <c r="O88" s="394">
        <v>47</v>
      </c>
      <c r="P88" s="446">
        <v>47</v>
      </c>
      <c r="Q88" s="447"/>
      <c r="R88" s="70"/>
      <c r="S88" s="70"/>
      <c r="T88" s="70"/>
      <c r="U88" s="70"/>
      <c r="V88" s="71"/>
    </row>
    <row r="89" spans="1:22" hidden="1" x14ac:dyDescent="0.2">
      <c r="A89" s="438" t="s">
        <v>30</v>
      </c>
      <c r="B89" s="442">
        <v>40707</v>
      </c>
      <c r="C89" s="13">
        <v>6</v>
      </c>
      <c r="D89" s="15" t="s">
        <v>329</v>
      </c>
      <c r="E89" s="396">
        <v>1</v>
      </c>
      <c r="F89" s="13">
        <v>8</v>
      </c>
      <c r="G89" s="13">
        <v>5</v>
      </c>
      <c r="H89" s="13">
        <v>3</v>
      </c>
      <c r="I89" s="13">
        <v>5</v>
      </c>
      <c r="J89" s="13">
        <v>5</v>
      </c>
      <c r="K89" s="13">
        <v>7</v>
      </c>
      <c r="L89" s="13">
        <v>4</v>
      </c>
      <c r="M89" s="13">
        <v>5</v>
      </c>
      <c r="N89" s="13">
        <v>7</v>
      </c>
      <c r="O89" s="394">
        <v>49</v>
      </c>
      <c r="P89" s="446">
        <v>49</v>
      </c>
      <c r="Q89" s="447"/>
      <c r="R89" s="70"/>
      <c r="S89" s="70"/>
      <c r="T89" s="70"/>
      <c r="U89" s="70"/>
      <c r="V89" s="71"/>
    </row>
    <row r="90" spans="1:22" hidden="1" x14ac:dyDescent="0.2">
      <c r="A90" s="438" t="s">
        <v>40</v>
      </c>
      <c r="B90" s="442">
        <v>40707</v>
      </c>
      <c r="C90" s="13">
        <v>6</v>
      </c>
      <c r="D90" s="15" t="s">
        <v>326</v>
      </c>
      <c r="E90" s="396">
        <v>2</v>
      </c>
      <c r="F90" s="13">
        <v>4</v>
      </c>
      <c r="G90" s="13">
        <v>5</v>
      </c>
      <c r="H90" s="13">
        <v>4</v>
      </c>
      <c r="I90" s="13">
        <v>5</v>
      </c>
      <c r="J90" s="13">
        <v>4</v>
      </c>
      <c r="K90" s="13">
        <v>4</v>
      </c>
      <c r="L90" s="13">
        <v>5</v>
      </c>
      <c r="M90" s="13">
        <v>6</v>
      </c>
      <c r="N90" s="13">
        <v>3</v>
      </c>
      <c r="O90" s="394">
        <v>40</v>
      </c>
      <c r="P90" s="446">
        <v>40</v>
      </c>
      <c r="Q90" s="447"/>
      <c r="R90" s="70"/>
      <c r="S90" s="70"/>
      <c r="T90" s="70"/>
      <c r="U90" s="70"/>
      <c r="V90" s="71"/>
    </row>
    <row r="91" spans="1:22" hidden="1" x14ac:dyDescent="0.2">
      <c r="A91" s="409" t="s">
        <v>34</v>
      </c>
      <c r="B91" s="442">
        <v>40707</v>
      </c>
      <c r="C91" s="13">
        <v>6</v>
      </c>
      <c r="D91" s="15" t="s">
        <v>422</v>
      </c>
      <c r="E91" s="396">
        <v>2</v>
      </c>
      <c r="F91" s="13">
        <v>7</v>
      </c>
      <c r="G91" s="13">
        <v>5</v>
      </c>
      <c r="H91" s="13">
        <v>5</v>
      </c>
      <c r="I91" s="13">
        <v>6</v>
      </c>
      <c r="J91" s="13">
        <v>8</v>
      </c>
      <c r="K91" s="13">
        <v>7</v>
      </c>
      <c r="L91" s="13">
        <v>5</v>
      </c>
      <c r="M91" s="13">
        <v>7</v>
      </c>
      <c r="N91" s="13">
        <v>6</v>
      </c>
      <c r="O91" s="394">
        <v>56</v>
      </c>
      <c r="P91" s="446">
        <v>56</v>
      </c>
      <c r="Q91" s="447"/>
      <c r="R91" s="70"/>
      <c r="S91" s="70"/>
      <c r="T91" s="70"/>
      <c r="U91" s="70"/>
      <c r="V91" s="71"/>
    </row>
    <row r="92" spans="1:22" hidden="1" x14ac:dyDescent="0.2">
      <c r="A92" s="409" t="s">
        <v>37</v>
      </c>
      <c r="B92" s="442">
        <v>40707</v>
      </c>
      <c r="C92" s="13">
        <v>6</v>
      </c>
      <c r="D92" s="15" t="s">
        <v>325</v>
      </c>
      <c r="E92" s="396">
        <v>2</v>
      </c>
      <c r="F92" s="13">
        <v>6</v>
      </c>
      <c r="G92" s="13">
        <v>4</v>
      </c>
      <c r="H92" s="13">
        <v>3</v>
      </c>
      <c r="I92" s="13">
        <v>5</v>
      </c>
      <c r="J92" s="13">
        <v>6</v>
      </c>
      <c r="K92" s="13">
        <v>5</v>
      </c>
      <c r="L92" s="13">
        <v>4</v>
      </c>
      <c r="M92" s="13">
        <v>8</v>
      </c>
      <c r="N92" s="13">
        <v>7</v>
      </c>
      <c r="O92" s="394">
        <v>48</v>
      </c>
      <c r="P92" s="446">
        <v>48</v>
      </c>
      <c r="Q92" s="447"/>
      <c r="R92" s="70"/>
      <c r="S92" s="70"/>
      <c r="T92" s="70"/>
      <c r="U92" s="70"/>
      <c r="V92" s="71"/>
    </row>
    <row r="93" spans="1:22" hidden="1" x14ac:dyDescent="0.2">
      <c r="A93" s="438" t="s">
        <v>43</v>
      </c>
      <c r="B93" s="442">
        <v>40707</v>
      </c>
      <c r="C93" s="13">
        <v>6</v>
      </c>
      <c r="D93" s="15" t="s">
        <v>321</v>
      </c>
      <c r="E93" s="396">
        <v>2</v>
      </c>
      <c r="F93" s="13">
        <v>7</v>
      </c>
      <c r="G93" s="13">
        <v>3</v>
      </c>
      <c r="H93" s="13">
        <v>4</v>
      </c>
      <c r="I93" s="13">
        <v>8</v>
      </c>
      <c r="J93" s="13">
        <v>4</v>
      </c>
      <c r="K93" s="13">
        <v>4</v>
      </c>
      <c r="L93" s="13">
        <v>4</v>
      </c>
      <c r="M93" s="13">
        <v>7</v>
      </c>
      <c r="N93" s="13">
        <v>4</v>
      </c>
      <c r="O93" s="394">
        <v>45</v>
      </c>
      <c r="P93" s="446">
        <v>45</v>
      </c>
      <c r="Q93" s="447"/>
      <c r="R93" s="70"/>
      <c r="S93" s="70"/>
      <c r="T93" s="70"/>
      <c r="U93" s="70"/>
      <c r="V93" s="71"/>
    </row>
    <row r="94" spans="1:22" hidden="1" x14ac:dyDescent="0.2">
      <c r="A94" s="438" t="s">
        <v>32</v>
      </c>
      <c r="B94" s="442">
        <v>40707</v>
      </c>
      <c r="C94" s="13">
        <v>6</v>
      </c>
      <c r="D94" s="15" t="s">
        <v>328</v>
      </c>
      <c r="E94" s="396">
        <v>3</v>
      </c>
      <c r="F94" s="13">
        <v>5</v>
      </c>
      <c r="G94" s="13">
        <v>3</v>
      </c>
      <c r="H94" s="13">
        <v>5</v>
      </c>
      <c r="I94" s="13">
        <v>5</v>
      </c>
      <c r="J94" s="13">
        <v>4</v>
      </c>
      <c r="K94" s="13">
        <v>6</v>
      </c>
      <c r="L94" s="13">
        <v>4</v>
      </c>
      <c r="M94" s="13">
        <v>4</v>
      </c>
      <c r="N94" s="13">
        <v>5</v>
      </c>
      <c r="O94" s="394">
        <v>41</v>
      </c>
      <c r="P94" s="446">
        <v>41</v>
      </c>
      <c r="Q94" s="447"/>
      <c r="R94" s="70"/>
      <c r="S94" s="70"/>
      <c r="T94" s="70"/>
      <c r="U94" s="70"/>
      <c r="V94" s="71"/>
    </row>
    <row r="95" spans="1:22" x14ac:dyDescent="0.2">
      <c r="A95" s="438" t="s">
        <v>29</v>
      </c>
      <c r="B95" s="442">
        <v>40707</v>
      </c>
      <c r="C95" s="13">
        <v>6</v>
      </c>
      <c r="D95" s="15" t="s">
        <v>320</v>
      </c>
      <c r="E95" s="396">
        <v>3</v>
      </c>
      <c r="F95" s="13">
        <v>5</v>
      </c>
      <c r="G95" s="13">
        <v>4</v>
      </c>
      <c r="H95" s="13">
        <v>4</v>
      </c>
      <c r="I95" s="13">
        <v>5</v>
      </c>
      <c r="J95" s="13">
        <v>5</v>
      </c>
      <c r="K95" s="13">
        <v>5</v>
      </c>
      <c r="L95" s="13">
        <v>4</v>
      </c>
      <c r="M95" s="13">
        <v>9</v>
      </c>
      <c r="N95" s="13">
        <v>7</v>
      </c>
      <c r="O95" s="394">
        <v>48</v>
      </c>
      <c r="P95" s="446">
        <v>47</v>
      </c>
      <c r="Q95" s="447"/>
      <c r="R95" s="70"/>
      <c r="S95" s="70"/>
      <c r="T95" s="70"/>
      <c r="U95" s="70"/>
      <c r="V95" s="71"/>
    </row>
    <row r="96" spans="1:22" hidden="1" x14ac:dyDescent="0.2">
      <c r="A96" s="438" t="s">
        <v>39</v>
      </c>
      <c r="B96" s="442">
        <v>40707</v>
      </c>
      <c r="C96" s="13">
        <v>6</v>
      </c>
      <c r="D96" s="15" t="s">
        <v>327</v>
      </c>
      <c r="E96" s="396">
        <v>3</v>
      </c>
      <c r="F96" s="13">
        <v>6</v>
      </c>
      <c r="G96" s="13">
        <v>3</v>
      </c>
      <c r="H96" s="13">
        <v>5</v>
      </c>
      <c r="I96" s="13">
        <v>5</v>
      </c>
      <c r="J96" s="13">
        <v>5</v>
      </c>
      <c r="K96" s="13">
        <v>6</v>
      </c>
      <c r="L96" s="13">
        <v>5</v>
      </c>
      <c r="M96" s="13">
        <v>6</v>
      </c>
      <c r="N96" s="13">
        <v>7</v>
      </c>
      <c r="O96" s="394">
        <v>48</v>
      </c>
      <c r="P96" s="446">
        <v>48</v>
      </c>
      <c r="Q96" s="447"/>
      <c r="R96" s="70"/>
      <c r="S96" s="70"/>
      <c r="T96" s="70"/>
      <c r="U96" s="70"/>
      <c r="V96" s="71"/>
    </row>
    <row r="97" spans="1:22" hidden="1" x14ac:dyDescent="0.2">
      <c r="A97" s="441" t="s">
        <v>36</v>
      </c>
      <c r="B97" s="435">
        <v>40700</v>
      </c>
      <c r="C97" s="424">
        <v>5</v>
      </c>
      <c r="D97" s="320" t="s">
        <v>333</v>
      </c>
      <c r="E97" s="393">
        <v>1</v>
      </c>
      <c r="F97" s="424">
        <v>7</v>
      </c>
      <c r="G97" s="424">
        <v>6</v>
      </c>
      <c r="H97" s="424">
        <v>4</v>
      </c>
      <c r="I97" s="424">
        <v>6</v>
      </c>
      <c r="J97" s="424">
        <v>5</v>
      </c>
      <c r="K97" s="424">
        <v>5</v>
      </c>
      <c r="L97" s="424">
        <v>4</v>
      </c>
      <c r="M97" s="424">
        <v>5</v>
      </c>
      <c r="N97" s="424">
        <v>6</v>
      </c>
      <c r="O97" s="391">
        <v>48</v>
      </c>
      <c r="P97" s="450">
        <v>48</v>
      </c>
      <c r="Q97" s="451"/>
      <c r="R97" s="426"/>
      <c r="S97" s="426"/>
      <c r="T97" s="426"/>
      <c r="U97" s="426"/>
      <c r="V97" s="427"/>
    </row>
    <row r="98" spans="1:22" hidden="1" x14ac:dyDescent="0.2">
      <c r="A98" s="409" t="s">
        <v>28</v>
      </c>
      <c r="B98" s="442">
        <v>40700</v>
      </c>
      <c r="C98" s="13">
        <v>5</v>
      </c>
      <c r="D98" s="15" t="s">
        <v>334</v>
      </c>
      <c r="E98" s="396">
        <v>1</v>
      </c>
      <c r="F98" s="13">
        <v>6</v>
      </c>
      <c r="G98" s="13">
        <v>6</v>
      </c>
      <c r="H98" s="13">
        <v>4</v>
      </c>
      <c r="I98" s="13">
        <v>6</v>
      </c>
      <c r="J98" s="13">
        <v>6</v>
      </c>
      <c r="K98" s="13">
        <v>6</v>
      </c>
      <c r="L98" s="13">
        <v>5</v>
      </c>
      <c r="M98" s="13">
        <v>5</v>
      </c>
      <c r="N98" s="13">
        <v>6</v>
      </c>
      <c r="O98" s="394">
        <v>50</v>
      </c>
      <c r="P98" s="446">
        <v>50</v>
      </c>
      <c r="Q98" s="447"/>
      <c r="R98" s="70"/>
      <c r="S98" s="70"/>
      <c r="T98" s="70"/>
      <c r="U98" s="70"/>
      <c r="V98" s="71"/>
    </row>
    <row r="99" spans="1:22" hidden="1" x14ac:dyDescent="0.2">
      <c r="A99" s="409" t="s">
        <v>32</v>
      </c>
      <c r="B99" s="442">
        <v>40700</v>
      </c>
      <c r="C99" s="13">
        <v>5</v>
      </c>
      <c r="D99" s="15" t="s">
        <v>336</v>
      </c>
      <c r="E99" s="396">
        <v>1</v>
      </c>
      <c r="F99" s="13">
        <v>5</v>
      </c>
      <c r="G99" s="13">
        <v>5</v>
      </c>
      <c r="H99" s="13">
        <v>5</v>
      </c>
      <c r="I99" s="13">
        <v>5</v>
      </c>
      <c r="J99" s="13">
        <v>5</v>
      </c>
      <c r="K99" s="13">
        <v>6</v>
      </c>
      <c r="L99" s="13">
        <v>4</v>
      </c>
      <c r="M99" s="13">
        <v>4</v>
      </c>
      <c r="N99" s="13">
        <v>6</v>
      </c>
      <c r="O99" s="394">
        <v>45</v>
      </c>
      <c r="P99" s="446">
        <v>45</v>
      </c>
      <c r="Q99" s="447"/>
      <c r="R99" s="70"/>
      <c r="S99" s="70"/>
      <c r="T99" s="70"/>
      <c r="U99" s="70"/>
      <c r="V99" s="71"/>
    </row>
    <row r="100" spans="1:22" hidden="1" x14ac:dyDescent="0.2">
      <c r="A100" s="438" t="s">
        <v>33</v>
      </c>
      <c r="B100" s="442">
        <v>40700</v>
      </c>
      <c r="C100" s="13">
        <v>5</v>
      </c>
      <c r="D100" s="15" t="s">
        <v>423</v>
      </c>
      <c r="E100" s="396">
        <v>1</v>
      </c>
      <c r="F100" s="13">
        <v>5</v>
      </c>
      <c r="G100" s="13">
        <v>4</v>
      </c>
      <c r="H100" s="13">
        <v>5</v>
      </c>
      <c r="I100" s="13">
        <v>7</v>
      </c>
      <c r="J100" s="13">
        <v>4</v>
      </c>
      <c r="K100" s="13">
        <v>5</v>
      </c>
      <c r="L100" s="13">
        <v>4</v>
      </c>
      <c r="M100" s="13">
        <v>5</v>
      </c>
      <c r="N100" s="13">
        <v>6</v>
      </c>
      <c r="O100" s="394">
        <v>45</v>
      </c>
      <c r="P100" s="446">
        <v>45</v>
      </c>
      <c r="Q100" s="447"/>
      <c r="R100" s="70"/>
      <c r="S100" s="70"/>
      <c r="T100" s="70"/>
      <c r="U100" s="70"/>
      <c r="V100" s="71"/>
    </row>
    <row r="101" spans="1:22" hidden="1" x14ac:dyDescent="0.2">
      <c r="A101" s="438" t="s">
        <v>41</v>
      </c>
      <c r="B101" s="442">
        <v>40700</v>
      </c>
      <c r="C101" s="13">
        <v>5</v>
      </c>
      <c r="D101" s="15" t="s">
        <v>342</v>
      </c>
      <c r="E101" s="396">
        <v>2</v>
      </c>
      <c r="F101" s="13">
        <v>6</v>
      </c>
      <c r="G101" s="13">
        <v>6</v>
      </c>
      <c r="H101" s="13">
        <v>6</v>
      </c>
      <c r="I101" s="13">
        <v>6</v>
      </c>
      <c r="J101" s="13">
        <v>6</v>
      </c>
      <c r="K101" s="13">
        <v>7</v>
      </c>
      <c r="L101" s="13">
        <v>4</v>
      </c>
      <c r="M101" s="13">
        <v>7</v>
      </c>
      <c r="N101" s="13">
        <v>12</v>
      </c>
      <c r="O101" s="394">
        <v>60</v>
      </c>
      <c r="P101" s="446">
        <v>58</v>
      </c>
      <c r="Q101" s="447"/>
      <c r="R101" s="70"/>
      <c r="S101" s="70"/>
      <c r="T101" s="70"/>
      <c r="U101" s="70"/>
      <c r="V101" s="71"/>
    </row>
    <row r="102" spans="1:22" hidden="1" x14ac:dyDescent="0.2">
      <c r="A102" s="409" t="s">
        <v>43</v>
      </c>
      <c r="B102" s="442">
        <v>40700</v>
      </c>
      <c r="C102" s="13">
        <v>5</v>
      </c>
      <c r="D102" s="15" t="s">
        <v>338</v>
      </c>
      <c r="E102" s="396">
        <v>2</v>
      </c>
      <c r="F102" s="13">
        <v>4</v>
      </c>
      <c r="G102" s="13">
        <v>3</v>
      </c>
      <c r="H102" s="13">
        <v>4</v>
      </c>
      <c r="I102" s="13">
        <v>4</v>
      </c>
      <c r="J102" s="13">
        <v>6</v>
      </c>
      <c r="K102" s="13">
        <v>4</v>
      </c>
      <c r="L102" s="13">
        <v>4</v>
      </c>
      <c r="M102" s="13">
        <v>5</v>
      </c>
      <c r="N102" s="13">
        <v>5</v>
      </c>
      <c r="O102" s="394">
        <v>39</v>
      </c>
      <c r="P102" s="446">
        <v>39</v>
      </c>
      <c r="Q102" s="447"/>
      <c r="R102" s="70"/>
      <c r="S102" s="70"/>
      <c r="T102" s="70"/>
      <c r="U102" s="70"/>
      <c r="V102" s="71"/>
    </row>
    <row r="103" spans="1:22" hidden="1" x14ac:dyDescent="0.2">
      <c r="A103" s="409" t="s">
        <v>37</v>
      </c>
      <c r="B103" s="442">
        <v>40700</v>
      </c>
      <c r="C103" s="13">
        <v>5</v>
      </c>
      <c r="D103" s="15" t="s">
        <v>339</v>
      </c>
      <c r="E103" s="396">
        <v>2</v>
      </c>
      <c r="F103" s="13">
        <v>4</v>
      </c>
      <c r="G103" s="13">
        <v>4</v>
      </c>
      <c r="H103" s="13">
        <v>3</v>
      </c>
      <c r="I103" s="13">
        <v>5</v>
      </c>
      <c r="J103" s="13">
        <v>5</v>
      </c>
      <c r="K103" s="13">
        <v>5</v>
      </c>
      <c r="L103" s="13">
        <v>4</v>
      </c>
      <c r="M103" s="13">
        <v>5</v>
      </c>
      <c r="N103" s="13">
        <v>6</v>
      </c>
      <c r="O103" s="394">
        <v>41</v>
      </c>
      <c r="P103" s="446">
        <v>41</v>
      </c>
      <c r="Q103" s="447"/>
      <c r="R103" s="70"/>
      <c r="S103" s="70"/>
      <c r="T103" s="70"/>
      <c r="U103" s="70"/>
      <c r="V103" s="71"/>
    </row>
    <row r="104" spans="1:22" hidden="1" x14ac:dyDescent="0.2">
      <c r="A104" s="438" t="s">
        <v>34</v>
      </c>
      <c r="B104" s="442">
        <v>40700</v>
      </c>
      <c r="C104" s="13">
        <v>5</v>
      </c>
      <c r="D104" s="15" t="s">
        <v>344</v>
      </c>
      <c r="E104" s="396">
        <v>2</v>
      </c>
      <c r="F104" s="13">
        <v>6</v>
      </c>
      <c r="G104" s="13">
        <v>5</v>
      </c>
      <c r="H104" s="13">
        <v>4</v>
      </c>
      <c r="I104" s="13">
        <v>7</v>
      </c>
      <c r="J104" s="13">
        <v>4</v>
      </c>
      <c r="K104" s="13">
        <v>6</v>
      </c>
      <c r="L104" s="13">
        <v>5</v>
      </c>
      <c r="M104" s="13">
        <v>8</v>
      </c>
      <c r="N104" s="13">
        <v>7</v>
      </c>
      <c r="O104" s="394">
        <v>52</v>
      </c>
      <c r="P104" s="446">
        <v>52</v>
      </c>
      <c r="Q104" s="447"/>
      <c r="R104" s="70"/>
      <c r="S104" s="70"/>
      <c r="T104" s="70"/>
      <c r="U104" s="70"/>
      <c r="V104" s="71"/>
    </row>
    <row r="105" spans="1:22" hidden="1" x14ac:dyDescent="0.2">
      <c r="A105" s="438" t="s">
        <v>40</v>
      </c>
      <c r="B105" s="442">
        <v>40700</v>
      </c>
      <c r="C105" s="13">
        <v>5</v>
      </c>
      <c r="D105" s="15" t="s">
        <v>343</v>
      </c>
      <c r="E105" s="396">
        <v>3</v>
      </c>
      <c r="F105" s="13">
        <v>4</v>
      </c>
      <c r="G105" s="13">
        <v>3</v>
      </c>
      <c r="H105" s="13">
        <v>4</v>
      </c>
      <c r="I105" s="13">
        <v>4</v>
      </c>
      <c r="J105" s="13">
        <v>4</v>
      </c>
      <c r="K105" s="13">
        <v>4</v>
      </c>
      <c r="L105" s="13">
        <v>3</v>
      </c>
      <c r="M105" s="13">
        <v>3</v>
      </c>
      <c r="N105" s="13">
        <v>5</v>
      </c>
      <c r="O105" s="394">
        <v>34</v>
      </c>
      <c r="P105" s="446">
        <v>34</v>
      </c>
      <c r="Q105" s="447"/>
      <c r="R105" s="70"/>
      <c r="S105" s="70"/>
      <c r="T105" s="70"/>
      <c r="U105" s="70"/>
      <c r="V105" s="71"/>
    </row>
    <row r="106" spans="1:22" hidden="1" x14ac:dyDescent="0.2">
      <c r="A106" s="438" t="s">
        <v>38</v>
      </c>
      <c r="B106" s="442">
        <v>40700</v>
      </c>
      <c r="C106" s="13">
        <v>5</v>
      </c>
      <c r="D106" s="15" t="s">
        <v>345</v>
      </c>
      <c r="E106" s="396">
        <v>3</v>
      </c>
      <c r="F106" s="13">
        <v>6</v>
      </c>
      <c r="G106" s="13">
        <v>6</v>
      </c>
      <c r="H106" s="13">
        <v>6</v>
      </c>
      <c r="I106" s="13">
        <v>7</v>
      </c>
      <c r="J106" s="13">
        <v>4</v>
      </c>
      <c r="K106" s="13">
        <v>9</v>
      </c>
      <c r="L106" s="13">
        <v>2</v>
      </c>
      <c r="M106" s="13">
        <v>5</v>
      </c>
      <c r="N106" s="13">
        <v>5</v>
      </c>
      <c r="O106" s="394">
        <v>50</v>
      </c>
      <c r="P106" s="446">
        <v>49</v>
      </c>
      <c r="Q106" s="447"/>
      <c r="R106" s="70"/>
      <c r="S106" s="70"/>
      <c r="T106" s="70"/>
      <c r="U106" s="70"/>
      <c r="V106" s="71"/>
    </row>
    <row r="107" spans="1:22" hidden="1" x14ac:dyDescent="0.2">
      <c r="A107" s="438" t="s">
        <v>39</v>
      </c>
      <c r="B107" s="442">
        <v>40700</v>
      </c>
      <c r="C107" s="13">
        <v>5</v>
      </c>
      <c r="D107" s="15" t="s">
        <v>424</v>
      </c>
      <c r="E107" s="396">
        <v>3</v>
      </c>
      <c r="F107" s="13">
        <v>5</v>
      </c>
      <c r="G107" s="13">
        <v>5</v>
      </c>
      <c r="H107" s="13">
        <v>6</v>
      </c>
      <c r="I107" s="13">
        <v>4</v>
      </c>
      <c r="J107" s="13">
        <v>3</v>
      </c>
      <c r="K107" s="13">
        <v>5</v>
      </c>
      <c r="L107" s="13">
        <v>4</v>
      </c>
      <c r="M107" s="13">
        <v>7</v>
      </c>
      <c r="N107" s="13">
        <v>5</v>
      </c>
      <c r="O107" s="394">
        <v>44</v>
      </c>
      <c r="P107" s="446">
        <v>44</v>
      </c>
      <c r="Q107" s="447"/>
      <c r="R107" s="70"/>
      <c r="S107" s="70"/>
      <c r="T107" s="70"/>
      <c r="U107" s="70"/>
      <c r="V107" s="71"/>
    </row>
    <row r="108" spans="1:22" x14ac:dyDescent="0.2">
      <c r="A108" s="438" t="s">
        <v>29</v>
      </c>
      <c r="B108" s="442">
        <v>40700</v>
      </c>
      <c r="C108" s="13">
        <v>5</v>
      </c>
      <c r="D108" s="15" t="s">
        <v>341</v>
      </c>
      <c r="E108" s="396">
        <v>3</v>
      </c>
      <c r="F108" s="13">
        <v>5</v>
      </c>
      <c r="G108" s="13">
        <v>4</v>
      </c>
      <c r="H108" s="13">
        <v>5</v>
      </c>
      <c r="I108" s="13">
        <v>5</v>
      </c>
      <c r="J108" s="13">
        <v>4</v>
      </c>
      <c r="K108" s="13">
        <v>6</v>
      </c>
      <c r="L108" s="13">
        <v>3</v>
      </c>
      <c r="M108" s="13">
        <v>3</v>
      </c>
      <c r="N108" s="13">
        <v>5</v>
      </c>
      <c r="O108" s="394">
        <v>40</v>
      </c>
      <c r="P108" s="446">
        <v>40</v>
      </c>
      <c r="Q108" s="447"/>
      <c r="R108" s="70"/>
      <c r="S108" s="70"/>
      <c r="T108" s="70"/>
      <c r="U108" s="70"/>
      <c r="V108" s="71"/>
    </row>
    <row r="109" spans="1:22" hidden="1" x14ac:dyDescent="0.2">
      <c r="A109" s="441" t="s">
        <v>28</v>
      </c>
      <c r="B109" s="435">
        <v>40686</v>
      </c>
      <c r="C109" s="424">
        <v>4</v>
      </c>
      <c r="D109" s="320" t="s">
        <v>355</v>
      </c>
      <c r="E109" s="393">
        <v>1</v>
      </c>
      <c r="F109" s="424">
        <v>7</v>
      </c>
      <c r="G109" s="424">
        <v>6</v>
      </c>
      <c r="H109" s="424">
        <v>5</v>
      </c>
      <c r="I109" s="424">
        <v>6</v>
      </c>
      <c r="J109" s="424">
        <v>6</v>
      </c>
      <c r="K109" s="424">
        <v>5</v>
      </c>
      <c r="L109" s="424">
        <v>4</v>
      </c>
      <c r="M109" s="424">
        <v>5</v>
      </c>
      <c r="N109" s="424">
        <v>8</v>
      </c>
      <c r="O109" s="391">
        <v>52</v>
      </c>
      <c r="P109" s="450">
        <v>52</v>
      </c>
      <c r="Q109" s="451"/>
      <c r="R109" s="426"/>
      <c r="S109" s="426"/>
      <c r="T109" s="426"/>
      <c r="U109" s="426"/>
      <c r="V109" s="427"/>
    </row>
    <row r="110" spans="1:22" hidden="1" x14ac:dyDescent="0.2">
      <c r="A110" s="409" t="s">
        <v>32</v>
      </c>
      <c r="B110" s="442">
        <v>40686</v>
      </c>
      <c r="C110" s="13">
        <v>4</v>
      </c>
      <c r="D110" s="15" t="s">
        <v>349</v>
      </c>
      <c r="E110" s="396">
        <v>1</v>
      </c>
      <c r="F110" s="13">
        <v>5</v>
      </c>
      <c r="G110" s="13">
        <v>4</v>
      </c>
      <c r="H110" s="13">
        <v>3</v>
      </c>
      <c r="I110" s="13">
        <v>4</v>
      </c>
      <c r="J110" s="13">
        <v>4</v>
      </c>
      <c r="K110" s="13">
        <v>4</v>
      </c>
      <c r="L110" s="13">
        <v>5</v>
      </c>
      <c r="M110" s="13">
        <v>5</v>
      </c>
      <c r="N110" s="13">
        <v>7</v>
      </c>
      <c r="O110" s="394">
        <v>41</v>
      </c>
      <c r="P110" s="446">
        <v>41</v>
      </c>
      <c r="Q110" s="447"/>
      <c r="R110" s="70"/>
      <c r="S110" s="70"/>
      <c r="T110" s="70"/>
      <c r="U110" s="70"/>
      <c r="V110" s="71"/>
    </row>
    <row r="111" spans="1:22" hidden="1" x14ac:dyDescent="0.2">
      <c r="A111" s="409" t="s">
        <v>41</v>
      </c>
      <c r="B111" s="442">
        <v>40686</v>
      </c>
      <c r="C111" s="13">
        <v>4</v>
      </c>
      <c r="D111" s="15" t="s">
        <v>356</v>
      </c>
      <c r="E111" s="396">
        <v>1</v>
      </c>
      <c r="F111" s="13">
        <v>5</v>
      </c>
      <c r="G111" s="13">
        <v>5</v>
      </c>
      <c r="H111" s="13">
        <v>4</v>
      </c>
      <c r="I111" s="13">
        <v>6</v>
      </c>
      <c r="J111" s="13">
        <v>8</v>
      </c>
      <c r="K111" s="13">
        <v>5</v>
      </c>
      <c r="L111" s="13">
        <v>5</v>
      </c>
      <c r="M111" s="13">
        <v>10</v>
      </c>
      <c r="N111" s="13">
        <v>5</v>
      </c>
      <c r="O111" s="394">
        <v>53</v>
      </c>
      <c r="P111" s="446">
        <v>51</v>
      </c>
      <c r="Q111" s="447"/>
      <c r="R111" s="70"/>
      <c r="S111" s="70"/>
      <c r="T111" s="70"/>
      <c r="U111" s="70"/>
      <c r="V111" s="71"/>
    </row>
    <row r="112" spans="1:22" x14ac:dyDescent="0.2">
      <c r="A112" s="438" t="s">
        <v>29</v>
      </c>
      <c r="B112" s="442">
        <v>40686</v>
      </c>
      <c r="C112" s="13">
        <v>4</v>
      </c>
      <c r="D112" s="15" t="s">
        <v>347</v>
      </c>
      <c r="E112" s="396">
        <v>1</v>
      </c>
      <c r="F112" s="13">
        <v>4</v>
      </c>
      <c r="G112" s="13">
        <v>3</v>
      </c>
      <c r="H112" s="13">
        <v>4</v>
      </c>
      <c r="I112" s="13">
        <v>5</v>
      </c>
      <c r="J112" s="13">
        <v>3</v>
      </c>
      <c r="K112" s="13">
        <v>6</v>
      </c>
      <c r="L112" s="13">
        <v>4</v>
      </c>
      <c r="M112" s="13">
        <v>5</v>
      </c>
      <c r="N112" s="13">
        <v>8</v>
      </c>
      <c r="O112" s="394">
        <v>42</v>
      </c>
      <c r="P112" s="446">
        <v>42</v>
      </c>
      <c r="Q112" s="447"/>
      <c r="R112" s="70"/>
      <c r="S112" s="70"/>
      <c r="T112" s="70"/>
      <c r="U112" s="70"/>
      <c r="V112" s="71"/>
    </row>
    <row r="113" spans="1:22" hidden="1" x14ac:dyDescent="0.2">
      <c r="A113" s="438" t="s">
        <v>40</v>
      </c>
      <c r="B113" s="442">
        <v>40686</v>
      </c>
      <c r="C113" s="13">
        <v>4</v>
      </c>
      <c r="D113" s="15" t="s">
        <v>346</v>
      </c>
      <c r="E113" s="396">
        <v>2</v>
      </c>
      <c r="F113" s="13">
        <v>6</v>
      </c>
      <c r="G113" s="13">
        <v>6</v>
      </c>
      <c r="H113" s="13">
        <v>4</v>
      </c>
      <c r="I113" s="13">
        <v>9</v>
      </c>
      <c r="J113" s="13">
        <v>5</v>
      </c>
      <c r="K113" s="13">
        <v>5</v>
      </c>
      <c r="L113" s="13">
        <v>4</v>
      </c>
      <c r="M113" s="13">
        <v>6</v>
      </c>
      <c r="N113" s="13">
        <v>8</v>
      </c>
      <c r="O113" s="394">
        <v>53</v>
      </c>
      <c r="P113" s="446">
        <v>52</v>
      </c>
      <c r="Q113" s="447"/>
      <c r="R113" s="70"/>
      <c r="S113" s="70"/>
      <c r="T113" s="70"/>
      <c r="U113" s="70"/>
      <c r="V113" s="71"/>
    </row>
    <row r="114" spans="1:22" hidden="1" x14ac:dyDescent="0.2">
      <c r="A114" s="438" t="s">
        <v>39</v>
      </c>
      <c r="B114" s="442">
        <v>40686</v>
      </c>
      <c r="C114" s="13">
        <v>4</v>
      </c>
      <c r="D114" s="15" t="s">
        <v>425</v>
      </c>
      <c r="E114" s="396">
        <v>2</v>
      </c>
      <c r="F114" s="13">
        <v>5</v>
      </c>
      <c r="G114" s="13">
        <v>4</v>
      </c>
      <c r="H114" s="13">
        <v>5</v>
      </c>
      <c r="I114" s="13">
        <v>5</v>
      </c>
      <c r="J114" s="13">
        <v>5</v>
      </c>
      <c r="K114" s="13">
        <v>5</v>
      </c>
      <c r="L114" s="13">
        <v>4</v>
      </c>
      <c r="M114" s="13">
        <v>4</v>
      </c>
      <c r="N114" s="13">
        <v>6</v>
      </c>
      <c r="O114" s="394">
        <v>43</v>
      </c>
      <c r="P114" s="446">
        <v>43</v>
      </c>
      <c r="Q114" s="447"/>
      <c r="R114" s="70"/>
      <c r="S114" s="70"/>
      <c r="T114" s="70"/>
      <c r="U114" s="70"/>
      <c r="V114" s="71"/>
    </row>
    <row r="115" spans="1:22" hidden="1" x14ac:dyDescent="0.2">
      <c r="A115" s="438" t="s">
        <v>37</v>
      </c>
      <c r="B115" s="442">
        <v>40686</v>
      </c>
      <c r="C115" s="13">
        <v>4</v>
      </c>
      <c r="D115" s="15" t="s">
        <v>359</v>
      </c>
      <c r="E115" s="396">
        <v>2</v>
      </c>
      <c r="F115" s="13">
        <v>4</v>
      </c>
      <c r="G115" s="13">
        <v>5</v>
      </c>
      <c r="H115" s="13">
        <v>3</v>
      </c>
      <c r="I115" s="13">
        <v>4</v>
      </c>
      <c r="J115" s="13">
        <v>5</v>
      </c>
      <c r="K115" s="13">
        <v>5</v>
      </c>
      <c r="L115" s="13">
        <v>3</v>
      </c>
      <c r="M115" s="13">
        <v>5</v>
      </c>
      <c r="N115" s="13">
        <v>7</v>
      </c>
      <c r="O115" s="394">
        <v>41</v>
      </c>
      <c r="P115" s="446">
        <v>41</v>
      </c>
      <c r="Q115" s="447"/>
      <c r="R115" s="70"/>
      <c r="S115" s="70"/>
      <c r="T115" s="70"/>
      <c r="U115" s="70"/>
      <c r="V115" s="71"/>
    </row>
    <row r="116" spans="1:22" hidden="1" x14ac:dyDescent="0.2">
      <c r="A116" s="438" t="s">
        <v>43</v>
      </c>
      <c r="B116" s="442">
        <v>40686</v>
      </c>
      <c r="C116" s="13">
        <v>4</v>
      </c>
      <c r="D116" s="15" t="s">
        <v>358</v>
      </c>
      <c r="E116" s="396">
        <v>2</v>
      </c>
      <c r="F116" s="13">
        <v>6</v>
      </c>
      <c r="G116" s="13">
        <v>5</v>
      </c>
      <c r="H116" s="13">
        <v>6</v>
      </c>
      <c r="I116" s="13">
        <v>8</v>
      </c>
      <c r="J116" s="13">
        <v>5</v>
      </c>
      <c r="K116" s="13">
        <v>5</v>
      </c>
      <c r="L116" s="13">
        <v>3</v>
      </c>
      <c r="M116" s="13">
        <v>4</v>
      </c>
      <c r="N116" s="13">
        <v>7</v>
      </c>
      <c r="O116" s="394">
        <v>49</v>
      </c>
      <c r="P116" s="446">
        <v>49</v>
      </c>
      <c r="Q116" s="447"/>
      <c r="R116" s="70"/>
      <c r="S116" s="70"/>
      <c r="T116" s="70"/>
      <c r="U116" s="70"/>
      <c r="V116" s="71"/>
    </row>
    <row r="117" spans="1:22" hidden="1" x14ac:dyDescent="0.2">
      <c r="A117" s="441" t="s">
        <v>36</v>
      </c>
      <c r="B117" s="435">
        <v>40679</v>
      </c>
      <c r="C117" s="424">
        <v>3</v>
      </c>
      <c r="D117" s="320" t="s">
        <v>360</v>
      </c>
      <c r="E117" s="393">
        <v>1</v>
      </c>
      <c r="F117" s="424">
        <v>6</v>
      </c>
      <c r="G117" s="424">
        <v>7</v>
      </c>
      <c r="H117" s="424">
        <v>6</v>
      </c>
      <c r="I117" s="424">
        <v>6</v>
      </c>
      <c r="J117" s="424">
        <v>4</v>
      </c>
      <c r="K117" s="424">
        <v>5</v>
      </c>
      <c r="L117" s="424">
        <v>6</v>
      </c>
      <c r="M117" s="424">
        <v>6</v>
      </c>
      <c r="N117" s="424">
        <v>8</v>
      </c>
      <c r="O117" s="391">
        <v>54</v>
      </c>
      <c r="P117" s="450">
        <v>54</v>
      </c>
      <c r="Q117" s="451"/>
      <c r="R117" s="426"/>
      <c r="S117" s="426"/>
      <c r="T117" s="426"/>
      <c r="U117" s="426"/>
      <c r="V117" s="427"/>
    </row>
    <row r="118" spans="1:22" hidden="1" x14ac:dyDescent="0.2">
      <c r="A118" s="409" t="s">
        <v>28</v>
      </c>
      <c r="B118" s="442">
        <v>40679</v>
      </c>
      <c r="C118" s="13">
        <v>3</v>
      </c>
      <c r="D118" s="15" t="s">
        <v>366</v>
      </c>
      <c r="E118" s="396">
        <v>1</v>
      </c>
      <c r="F118" s="13">
        <v>8</v>
      </c>
      <c r="G118" s="13">
        <v>4</v>
      </c>
      <c r="H118" s="13">
        <v>5</v>
      </c>
      <c r="I118" s="13">
        <v>5</v>
      </c>
      <c r="J118" s="13">
        <v>6</v>
      </c>
      <c r="K118" s="13">
        <v>7</v>
      </c>
      <c r="L118" s="13">
        <v>5</v>
      </c>
      <c r="M118" s="13">
        <v>5</v>
      </c>
      <c r="N118" s="13">
        <v>6</v>
      </c>
      <c r="O118" s="394">
        <v>51</v>
      </c>
      <c r="P118" s="446">
        <v>51</v>
      </c>
      <c r="Q118" s="447"/>
      <c r="R118" s="70"/>
      <c r="S118" s="70"/>
      <c r="T118" s="70"/>
      <c r="U118" s="70"/>
      <c r="V118" s="71"/>
    </row>
    <row r="119" spans="1:22" hidden="1" x14ac:dyDescent="0.2">
      <c r="A119" s="409" t="s">
        <v>38</v>
      </c>
      <c r="B119" s="442">
        <v>40679</v>
      </c>
      <c r="C119" s="13">
        <v>3</v>
      </c>
      <c r="D119" s="15" t="s">
        <v>369</v>
      </c>
      <c r="E119" s="396">
        <v>1</v>
      </c>
      <c r="F119" s="13">
        <v>6</v>
      </c>
      <c r="G119" s="13">
        <v>6</v>
      </c>
      <c r="H119" s="13">
        <v>6</v>
      </c>
      <c r="I119" s="13">
        <v>6</v>
      </c>
      <c r="J119" s="13">
        <v>6</v>
      </c>
      <c r="K119" s="13">
        <v>6</v>
      </c>
      <c r="L119" s="13">
        <v>5</v>
      </c>
      <c r="M119" s="13">
        <v>7</v>
      </c>
      <c r="N119" s="13">
        <v>6</v>
      </c>
      <c r="O119" s="394">
        <v>54</v>
      </c>
      <c r="P119" s="446">
        <v>54</v>
      </c>
      <c r="Q119" s="447"/>
      <c r="R119" s="70"/>
      <c r="S119" s="70"/>
      <c r="T119" s="70"/>
      <c r="U119" s="70"/>
      <c r="V119" s="71"/>
    </row>
    <row r="120" spans="1:22" x14ac:dyDescent="0.2">
      <c r="A120" s="438" t="s">
        <v>29</v>
      </c>
      <c r="B120" s="442">
        <v>40679</v>
      </c>
      <c r="C120" s="13">
        <v>3</v>
      </c>
      <c r="D120" s="15" t="s">
        <v>374</v>
      </c>
      <c r="E120" s="396">
        <v>1</v>
      </c>
      <c r="F120" s="13">
        <v>7</v>
      </c>
      <c r="G120" s="13">
        <v>4</v>
      </c>
      <c r="H120" s="13">
        <v>5</v>
      </c>
      <c r="I120" s="13">
        <v>6</v>
      </c>
      <c r="J120" s="13">
        <v>4</v>
      </c>
      <c r="K120" s="13">
        <v>5</v>
      </c>
      <c r="L120" s="13">
        <v>5</v>
      </c>
      <c r="M120" s="13">
        <v>5</v>
      </c>
      <c r="N120" s="13">
        <v>7</v>
      </c>
      <c r="O120" s="394">
        <v>48</v>
      </c>
      <c r="P120" s="446">
        <v>48</v>
      </c>
      <c r="Q120" s="447"/>
      <c r="R120" s="70"/>
      <c r="S120" s="70"/>
      <c r="T120" s="70"/>
      <c r="U120" s="70"/>
      <c r="V120" s="71"/>
    </row>
    <row r="121" spans="1:22" hidden="1" x14ac:dyDescent="0.2">
      <c r="A121" s="438" t="s">
        <v>32</v>
      </c>
      <c r="B121" s="442">
        <v>40679</v>
      </c>
      <c r="C121" s="13">
        <v>3</v>
      </c>
      <c r="D121" s="15" t="s">
        <v>363</v>
      </c>
      <c r="E121" s="396">
        <v>2</v>
      </c>
      <c r="F121" s="13">
        <v>7</v>
      </c>
      <c r="G121" s="13">
        <v>4</v>
      </c>
      <c r="H121" s="13">
        <v>4</v>
      </c>
      <c r="I121" s="13">
        <v>5</v>
      </c>
      <c r="J121" s="13">
        <v>6</v>
      </c>
      <c r="K121" s="13">
        <v>7</v>
      </c>
      <c r="L121" s="13">
        <v>4</v>
      </c>
      <c r="M121" s="13">
        <v>5</v>
      </c>
      <c r="N121" s="13">
        <v>7</v>
      </c>
      <c r="O121" s="394">
        <v>49</v>
      </c>
      <c r="P121" s="446">
        <v>49</v>
      </c>
      <c r="Q121" s="447"/>
      <c r="R121" s="70"/>
      <c r="S121" s="70"/>
      <c r="T121" s="70"/>
      <c r="U121" s="70"/>
      <c r="V121" s="71"/>
    </row>
    <row r="122" spans="1:22" hidden="1" x14ac:dyDescent="0.2">
      <c r="A122" s="438" t="s">
        <v>40</v>
      </c>
      <c r="B122" s="442">
        <v>40679</v>
      </c>
      <c r="C122" s="13">
        <v>3</v>
      </c>
      <c r="D122" s="15" t="s">
        <v>372</v>
      </c>
      <c r="E122" s="396">
        <v>2</v>
      </c>
      <c r="F122" s="13">
        <v>4</v>
      </c>
      <c r="G122" s="13">
        <v>4</v>
      </c>
      <c r="H122" s="13">
        <v>7</v>
      </c>
      <c r="I122" s="13">
        <v>4</v>
      </c>
      <c r="J122" s="13">
        <v>4</v>
      </c>
      <c r="K122" s="13">
        <v>5</v>
      </c>
      <c r="L122" s="13">
        <v>4</v>
      </c>
      <c r="M122" s="13">
        <v>4</v>
      </c>
      <c r="N122" s="13">
        <v>5</v>
      </c>
      <c r="O122" s="394">
        <v>41</v>
      </c>
      <c r="P122" s="446">
        <v>40</v>
      </c>
      <c r="Q122" s="447"/>
      <c r="R122" s="70"/>
      <c r="S122" s="70"/>
      <c r="T122" s="70"/>
      <c r="U122" s="70"/>
      <c r="V122" s="71"/>
    </row>
    <row r="123" spans="1:22" hidden="1" x14ac:dyDescent="0.2">
      <c r="A123" s="438" t="s">
        <v>34</v>
      </c>
      <c r="B123" s="442">
        <v>40679</v>
      </c>
      <c r="C123" s="13">
        <v>3</v>
      </c>
      <c r="D123" s="15" t="s">
        <v>371</v>
      </c>
      <c r="E123" s="396">
        <v>2</v>
      </c>
      <c r="F123" s="13">
        <v>7</v>
      </c>
      <c r="G123" s="13">
        <v>5</v>
      </c>
      <c r="H123" s="13">
        <v>4</v>
      </c>
      <c r="I123" s="13">
        <v>7</v>
      </c>
      <c r="J123" s="13">
        <v>5</v>
      </c>
      <c r="K123" s="13">
        <v>7</v>
      </c>
      <c r="L123" s="13">
        <v>5</v>
      </c>
      <c r="M123" s="13">
        <v>8</v>
      </c>
      <c r="N123" s="13">
        <v>9</v>
      </c>
      <c r="O123" s="394">
        <v>57</v>
      </c>
      <c r="P123" s="446">
        <v>57</v>
      </c>
      <c r="Q123" s="447"/>
      <c r="R123" s="70"/>
      <c r="S123" s="70"/>
      <c r="T123" s="70"/>
      <c r="U123" s="70"/>
      <c r="V123" s="71"/>
    </row>
    <row r="124" spans="1:22" hidden="1" x14ac:dyDescent="0.2">
      <c r="A124" s="438" t="s">
        <v>43</v>
      </c>
      <c r="B124" s="442">
        <v>40679</v>
      </c>
      <c r="C124" s="13">
        <v>3</v>
      </c>
      <c r="D124" s="15" t="s">
        <v>426</v>
      </c>
      <c r="E124" s="396">
        <v>2</v>
      </c>
      <c r="F124" s="13">
        <v>6</v>
      </c>
      <c r="G124" s="13">
        <v>4</v>
      </c>
      <c r="H124" s="13">
        <v>4</v>
      </c>
      <c r="I124" s="13">
        <v>4</v>
      </c>
      <c r="J124" s="13">
        <v>6</v>
      </c>
      <c r="K124" s="13">
        <v>5</v>
      </c>
      <c r="L124" s="13">
        <v>3</v>
      </c>
      <c r="M124" s="13">
        <v>4</v>
      </c>
      <c r="N124" s="13">
        <v>5</v>
      </c>
      <c r="O124" s="394">
        <v>41</v>
      </c>
      <c r="P124" s="446">
        <v>41</v>
      </c>
      <c r="Q124" s="447"/>
      <c r="R124" s="70"/>
      <c r="S124" s="70"/>
      <c r="T124" s="70"/>
      <c r="U124" s="70"/>
      <c r="V124" s="71"/>
    </row>
    <row r="125" spans="1:22" hidden="1" x14ac:dyDescent="0.2">
      <c r="A125" s="438" t="s">
        <v>39</v>
      </c>
      <c r="B125" s="442">
        <v>40679</v>
      </c>
      <c r="C125" s="13">
        <v>3</v>
      </c>
      <c r="D125" s="15" t="s">
        <v>364</v>
      </c>
      <c r="E125" s="396">
        <v>3</v>
      </c>
      <c r="F125" s="13">
        <v>5</v>
      </c>
      <c r="G125" s="13">
        <v>5</v>
      </c>
      <c r="H125" s="13">
        <v>4</v>
      </c>
      <c r="I125" s="13">
        <v>4</v>
      </c>
      <c r="J125" s="13">
        <v>4</v>
      </c>
      <c r="K125" s="13">
        <v>6</v>
      </c>
      <c r="L125" s="13">
        <v>3</v>
      </c>
      <c r="M125" s="13">
        <v>6</v>
      </c>
      <c r="N125" s="13">
        <v>5</v>
      </c>
      <c r="O125" s="394">
        <v>42</v>
      </c>
      <c r="P125" s="446">
        <v>42</v>
      </c>
      <c r="Q125" s="447"/>
      <c r="R125" s="70"/>
      <c r="S125" s="70"/>
      <c r="T125" s="70"/>
      <c r="U125" s="70"/>
      <c r="V125" s="71"/>
    </row>
    <row r="126" spans="1:22" hidden="1" x14ac:dyDescent="0.2">
      <c r="A126" s="438" t="s">
        <v>47</v>
      </c>
      <c r="B126" s="442">
        <v>40679</v>
      </c>
      <c r="C126" s="13">
        <v>3</v>
      </c>
      <c r="D126" s="15" t="s">
        <v>373</v>
      </c>
      <c r="E126" s="396">
        <v>3</v>
      </c>
      <c r="F126" s="13">
        <v>5</v>
      </c>
      <c r="G126" s="13">
        <v>7</v>
      </c>
      <c r="H126" s="13">
        <v>4</v>
      </c>
      <c r="I126" s="13">
        <v>6</v>
      </c>
      <c r="J126" s="13">
        <v>6</v>
      </c>
      <c r="K126" s="13">
        <v>6</v>
      </c>
      <c r="L126" s="13">
        <v>4</v>
      </c>
      <c r="M126" s="13">
        <v>5</v>
      </c>
      <c r="N126" s="13">
        <v>6</v>
      </c>
      <c r="O126" s="394">
        <v>49</v>
      </c>
      <c r="P126" s="446">
        <v>49</v>
      </c>
      <c r="Q126" s="447"/>
      <c r="R126" s="70"/>
      <c r="S126" s="70"/>
      <c r="T126" s="70"/>
      <c r="U126" s="70"/>
      <c r="V126" s="71"/>
    </row>
    <row r="127" spans="1:22" hidden="1" x14ac:dyDescent="0.2">
      <c r="A127" s="438" t="s">
        <v>37</v>
      </c>
      <c r="B127" s="442">
        <v>40679</v>
      </c>
      <c r="C127" s="13">
        <v>3</v>
      </c>
      <c r="D127" s="15" t="s">
        <v>361</v>
      </c>
      <c r="E127" s="396">
        <v>3</v>
      </c>
      <c r="F127" s="13">
        <v>6</v>
      </c>
      <c r="G127" s="13">
        <v>4</v>
      </c>
      <c r="H127" s="13">
        <v>4</v>
      </c>
      <c r="I127" s="13">
        <v>4</v>
      </c>
      <c r="J127" s="13">
        <v>4</v>
      </c>
      <c r="K127" s="13">
        <v>6</v>
      </c>
      <c r="L127" s="13">
        <v>3</v>
      </c>
      <c r="M127" s="13">
        <v>4</v>
      </c>
      <c r="N127" s="13">
        <v>6</v>
      </c>
      <c r="O127" s="394">
        <v>41</v>
      </c>
      <c r="P127" s="446">
        <v>41</v>
      </c>
      <c r="Q127" s="447"/>
      <c r="R127" s="70"/>
      <c r="S127" s="70"/>
      <c r="T127" s="70"/>
      <c r="U127" s="70"/>
      <c r="V127" s="71"/>
    </row>
    <row r="128" spans="1:22" hidden="1" x14ac:dyDescent="0.2">
      <c r="A128" s="438" t="s">
        <v>41</v>
      </c>
      <c r="B128" s="442">
        <v>40679</v>
      </c>
      <c r="C128" s="13">
        <v>3</v>
      </c>
      <c r="D128" s="14" t="s">
        <v>365</v>
      </c>
      <c r="E128" s="396">
        <v>3</v>
      </c>
      <c r="F128" s="13">
        <v>5</v>
      </c>
      <c r="G128" s="13">
        <v>4</v>
      </c>
      <c r="H128" s="13">
        <v>4</v>
      </c>
      <c r="I128" s="13">
        <v>8</v>
      </c>
      <c r="J128" s="13">
        <v>4</v>
      </c>
      <c r="K128" s="13">
        <v>6</v>
      </c>
      <c r="L128" s="13">
        <v>4</v>
      </c>
      <c r="M128" s="13">
        <v>6</v>
      </c>
      <c r="N128" s="13">
        <v>9</v>
      </c>
      <c r="O128" s="394">
        <v>50</v>
      </c>
      <c r="P128" s="446">
        <v>50</v>
      </c>
      <c r="Q128" s="447"/>
      <c r="R128" s="70"/>
      <c r="S128" s="70"/>
      <c r="T128" s="70"/>
      <c r="U128" s="70"/>
      <c r="V128" s="71"/>
    </row>
    <row r="129" spans="1:22" ht="15" hidden="1" thickBot="1" x14ac:dyDescent="0.25">
      <c r="A129" s="473" t="s">
        <v>27</v>
      </c>
      <c r="B129" s="439">
        <v>40679</v>
      </c>
      <c r="C129" s="454">
        <v>3</v>
      </c>
      <c r="D129" s="474" t="s">
        <v>427</v>
      </c>
      <c r="E129" s="475">
        <v>3</v>
      </c>
      <c r="F129" s="454">
        <v>7</v>
      </c>
      <c r="G129" s="454">
        <v>7</v>
      </c>
      <c r="H129" s="454">
        <v>5</v>
      </c>
      <c r="I129" s="454">
        <v>8</v>
      </c>
      <c r="J129" s="454">
        <v>6</v>
      </c>
      <c r="K129" s="454">
        <v>7</v>
      </c>
      <c r="L129" s="454">
        <v>6</v>
      </c>
      <c r="M129" s="454">
        <v>6</v>
      </c>
      <c r="N129" s="454">
        <v>8</v>
      </c>
      <c r="O129" s="455">
        <v>60</v>
      </c>
      <c r="P129" s="456">
        <v>60</v>
      </c>
      <c r="Q129" s="457"/>
      <c r="R129" s="458"/>
      <c r="S129" s="458"/>
      <c r="T129" s="458"/>
      <c r="U129" s="458"/>
      <c r="V129" s="459"/>
    </row>
    <row r="130" spans="1:22" hidden="1" x14ac:dyDescent="0.2">
      <c r="A130" s="434" t="s">
        <v>32</v>
      </c>
      <c r="B130" s="442">
        <v>40672</v>
      </c>
      <c r="C130" s="233">
        <v>2</v>
      </c>
      <c r="D130" s="15" t="s">
        <v>380</v>
      </c>
      <c r="E130" s="384">
        <v>1</v>
      </c>
      <c r="F130" s="233">
        <v>5</v>
      </c>
      <c r="G130" s="233">
        <v>4</v>
      </c>
      <c r="H130" s="233">
        <v>3</v>
      </c>
      <c r="I130" s="233">
        <v>5</v>
      </c>
      <c r="J130" s="233">
        <v>3</v>
      </c>
      <c r="K130" s="233">
        <v>5</v>
      </c>
      <c r="L130" s="233">
        <v>4</v>
      </c>
      <c r="M130" s="233">
        <v>6</v>
      </c>
      <c r="N130" s="233">
        <v>6</v>
      </c>
      <c r="O130" s="440">
        <v>41</v>
      </c>
      <c r="P130" s="444">
        <v>41</v>
      </c>
      <c r="Q130" s="445"/>
      <c r="R130" s="158"/>
      <c r="S130" s="158"/>
      <c r="T130" s="158"/>
      <c r="U130" s="158"/>
      <c r="V130" s="159"/>
    </row>
    <row r="131" spans="1:22" hidden="1" x14ac:dyDescent="0.2">
      <c r="A131" s="409" t="s">
        <v>36</v>
      </c>
      <c r="B131" s="442">
        <v>40672</v>
      </c>
      <c r="C131" s="13">
        <v>2</v>
      </c>
      <c r="D131" s="15" t="s">
        <v>377</v>
      </c>
      <c r="E131" s="396">
        <v>1</v>
      </c>
      <c r="F131" s="13">
        <v>5</v>
      </c>
      <c r="G131" s="13">
        <v>5</v>
      </c>
      <c r="H131" s="13">
        <v>4</v>
      </c>
      <c r="I131" s="13">
        <v>7</v>
      </c>
      <c r="J131" s="13">
        <v>5</v>
      </c>
      <c r="K131" s="13">
        <v>4</v>
      </c>
      <c r="L131" s="13">
        <v>4</v>
      </c>
      <c r="M131" s="13">
        <v>7</v>
      </c>
      <c r="N131" s="13">
        <v>7</v>
      </c>
      <c r="O131" s="394">
        <v>48</v>
      </c>
      <c r="P131" s="446">
        <v>48</v>
      </c>
      <c r="Q131" s="447"/>
      <c r="R131" s="70"/>
      <c r="S131" s="70"/>
      <c r="T131" s="70"/>
      <c r="U131" s="70"/>
      <c r="V131" s="71"/>
    </row>
    <row r="132" spans="1:22" hidden="1" x14ac:dyDescent="0.2">
      <c r="A132" s="409" t="s">
        <v>28</v>
      </c>
      <c r="B132" s="442">
        <v>40672</v>
      </c>
      <c r="C132" s="13">
        <v>2</v>
      </c>
      <c r="D132" s="15" t="s">
        <v>383</v>
      </c>
      <c r="E132" s="396">
        <v>1</v>
      </c>
      <c r="F132" s="13">
        <v>6</v>
      </c>
      <c r="G132" s="13">
        <v>5</v>
      </c>
      <c r="H132" s="13">
        <v>4</v>
      </c>
      <c r="I132" s="13">
        <v>6</v>
      </c>
      <c r="J132" s="13">
        <v>5</v>
      </c>
      <c r="K132" s="13">
        <v>5</v>
      </c>
      <c r="L132" s="13">
        <v>5</v>
      </c>
      <c r="M132" s="13">
        <v>7</v>
      </c>
      <c r="N132" s="13">
        <v>7</v>
      </c>
      <c r="O132" s="394">
        <v>50</v>
      </c>
      <c r="P132" s="446">
        <v>50</v>
      </c>
      <c r="Q132" s="447"/>
      <c r="R132" s="70"/>
      <c r="S132" s="70"/>
      <c r="T132" s="70"/>
      <c r="U132" s="70"/>
      <c r="V132" s="71"/>
    </row>
    <row r="133" spans="1:22" hidden="1" x14ac:dyDescent="0.2">
      <c r="A133" s="438" t="s">
        <v>37</v>
      </c>
      <c r="B133" s="442">
        <v>40672</v>
      </c>
      <c r="C133" s="13">
        <v>2</v>
      </c>
      <c r="D133" s="15" t="s">
        <v>428</v>
      </c>
      <c r="E133" s="396">
        <v>1</v>
      </c>
      <c r="F133" s="13">
        <v>5</v>
      </c>
      <c r="G133" s="13">
        <v>5</v>
      </c>
      <c r="H133" s="13">
        <v>3</v>
      </c>
      <c r="I133" s="13">
        <v>5</v>
      </c>
      <c r="J133" s="13">
        <v>4</v>
      </c>
      <c r="K133" s="13">
        <v>5</v>
      </c>
      <c r="L133" s="13">
        <v>3</v>
      </c>
      <c r="M133" s="13">
        <v>4</v>
      </c>
      <c r="N133" s="13">
        <v>7</v>
      </c>
      <c r="O133" s="394">
        <v>41</v>
      </c>
      <c r="P133" s="446">
        <v>41</v>
      </c>
      <c r="Q133" s="447"/>
      <c r="R133" s="70"/>
      <c r="S133" s="70"/>
      <c r="T133" s="70"/>
      <c r="U133" s="70"/>
      <c r="V133" s="71"/>
    </row>
    <row r="134" spans="1:22" hidden="1" x14ac:dyDescent="0.2">
      <c r="A134" s="438" t="s">
        <v>30</v>
      </c>
      <c r="B134" s="442">
        <v>40672</v>
      </c>
      <c r="C134" s="13">
        <v>2</v>
      </c>
      <c r="D134" s="15" t="s">
        <v>379</v>
      </c>
      <c r="E134" s="396">
        <v>2</v>
      </c>
      <c r="F134" s="13">
        <v>5</v>
      </c>
      <c r="G134" s="13">
        <v>5</v>
      </c>
      <c r="H134" s="13">
        <v>5</v>
      </c>
      <c r="I134" s="13">
        <v>5</v>
      </c>
      <c r="J134" s="13">
        <v>6</v>
      </c>
      <c r="K134" s="13">
        <v>4</v>
      </c>
      <c r="L134" s="13">
        <v>3</v>
      </c>
      <c r="M134" s="13">
        <v>7</v>
      </c>
      <c r="N134" s="13">
        <v>6</v>
      </c>
      <c r="O134" s="394">
        <v>46</v>
      </c>
      <c r="P134" s="446">
        <v>46</v>
      </c>
      <c r="Q134" s="447"/>
      <c r="R134" s="70"/>
      <c r="S134" s="70"/>
      <c r="T134" s="70"/>
      <c r="U134" s="70"/>
      <c r="V134" s="71"/>
    </row>
    <row r="135" spans="1:22" hidden="1" x14ac:dyDescent="0.2">
      <c r="A135" s="438" t="s">
        <v>27</v>
      </c>
      <c r="B135" s="442">
        <v>40672</v>
      </c>
      <c r="C135" s="13">
        <v>2</v>
      </c>
      <c r="D135" s="15" t="s">
        <v>378</v>
      </c>
      <c r="E135" s="396">
        <v>2</v>
      </c>
      <c r="F135" s="13">
        <v>6</v>
      </c>
      <c r="G135" s="13">
        <v>6</v>
      </c>
      <c r="H135" s="13">
        <v>6</v>
      </c>
      <c r="I135" s="13">
        <v>7</v>
      </c>
      <c r="J135" s="13">
        <v>6</v>
      </c>
      <c r="K135" s="13">
        <v>6</v>
      </c>
      <c r="L135" s="13">
        <v>5</v>
      </c>
      <c r="M135" s="13">
        <v>6</v>
      </c>
      <c r="N135" s="13">
        <v>6</v>
      </c>
      <c r="O135" s="394">
        <v>54</v>
      </c>
      <c r="P135" s="446">
        <v>54</v>
      </c>
      <c r="Q135" s="447"/>
      <c r="R135" s="70"/>
      <c r="S135" s="70"/>
      <c r="T135" s="70"/>
      <c r="U135" s="70"/>
      <c r="V135" s="71"/>
    </row>
    <row r="136" spans="1:22" x14ac:dyDescent="0.2">
      <c r="A136" s="438" t="s">
        <v>29</v>
      </c>
      <c r="B136" s="442">
        <v>40672</v>
      </c>
      <c r="C136" s="13">
        <v>2</v>
      </c>
      <c r="D136" s="15" t="s">
        <v>389</v>
      </c>
      <c r="E136" s="396">
        <v>2</v>
      </c>
      <c r="F136" s="13">
        <v>5</v>
      </c>
      <c r="G136" s="13">
        <v>4</v>
      </c>
      <c r="H136" s="13">
        <v>4</v>
      </c>
      <c r="I136" s="13">
        <v>4</v>
      </c>
      <c r="J136" s="13">
        <v>6</v>
      </c>
      <c r="K136" s="13">
        <v>5</v>
      </c>
      <c r="L136" s="13">
        <v>4</v>
      </c>
      <c r="M136" s="13">
        <v>7</v>
      </c>
      <c r="N136" s="13">
        <v>6</v>
      </c>
      <c r="O136" s="394">
        <v>45</v>
      </c>
      <c r="P136" s="446">
        <v>45</v>
      </c>
      <c r="Q136" s="447"/>
      <c r="R136" s="70"/>
      <c r="S136" s="70"/>
      <c r="T136" s="70"/>
      <c r="U136" s="70"/>
      <c r="V136" s="71"/>
    </row>
    <row r="137" spans="1:22" hidden="1" x14ac:dyDescent="0.2">
      <c r="A137" s="438" t="s">
        <v>43</v>
      </c>
      <c r="B137" s="442">
        <v>40672</v>
      </c>
      <c r="C137" s="13">
        <v>2</v>
      </c>
      <c r="D137" s="15" t="s">
        <v>382</v>
      </c>
      <c r="E137" s="396">
        <v>2</v>
      </c>
      <c r="F137" s="13">
        <v>5</v>
      </c>
      <c r="G137" s="13">
        <v>4</v>
      </c>
      <c r="H137" s="13">
        <v>6</v>
      </c>
      <c r="I137" s="13">
        <v>6</v>
      </c>
      <c r="J137" s="13">
        <v>6</v>
      </c>
      <c r="K137" s="13">
        <v>5</v>
      </c>
      <c r="L137" s="13">
        <v>3</v>
      </c>
      <c r="M137" s="13">
        <v>6</v>
      </c>
      <c r="N137" s="13">
        <v>9</v>
      </c>
      <c r="O137" s="394">
        <v>50</v>
      </c>
      <c r="P137" s="446">
        <v>50</v>
      </c>
      <c r="Q137" s="447"/>
      <c r="R137" s="70"/>
      <c r="S137" s="70"/>
      <c r="T137" s="70"/>
      <c r="U137" s="70"/>
      <c r="V137" s="71"/>
    </row>
    <row r="138" spans="1:22" hidden="1" x14ac:dyDescent="0.2">
      <c r="A138" s="438" t="s">
        <v>40</v>
      </c>
      <c r="B138" s="442">
        <v>40672</v>
      </c>
      <c r="C138" s="13">
        <v>2</v>
      </c>
      <c r="D138" s="15" t="s">
        <v>388</v>
      </c>
      <c r="E138" s="396">
        <v>3</v>
      </c>
      <c r="F138" s="13">
        <v>5</v>
      </c>
      <c r="G138" s="13">
        <v>6</v>
      </c>
      <c r="H138" s="13">
        <v>4</v>
      </c>
      <c r="I138" s="13">
        <v>8</v>
      </c>
      <c r="J138" s="13">
        <v>5</v>
      </c>
      <c r="K138" s="13">
        <v>5</v>
      </c>
      <c r="L138" s="13">
        <v>4</v>
      </c>
      <c r="M138" s="13">
        <v>4</v>
      </c>
      <c r="N138" s="13">
        <v>7</v>
      </c>
      <c r="O138" s="394">
        <v>48</v>
      </c>
      <c r="P138" s="446">
        <v>48</v>
      </c>
      <c r="Q138" s="447"/>
      <c r="R138" s="70"/>
      <c r="S138" s="70"/>
      <c r="T138" s="70"/>
      <c r="U138" s="70"/>
      <c r="V138" s="71"/>
    </row>
    <row r="139" spans="1:22" hidden="1" x14ac:dyDescent="0.2">
      <c r="A139" s="438" t="s">
        <v>39</v>
      </c>
      <c r="B139" s="442">
        <v>40672</v>
      </c>
      <c r="C139" s="13">
        <v>2</v>
      </c>
      <c r="D139" s="15" t="s">
        <v>381</v>
      </c>
      <c r="E139" s="396">
        <v>3</v>
      </c>
      <c r="F139" s="13">
        <v>3</v>
      </c>
      <c r="G139" s="13">
        <v>5</v>
      </c>
      <c r="H139" s="13">
        <v>4</v>
      </c>
      <c r="I139" s="13">
        <v>6</v>
      </c>
      <c r="J139" s="13">
        <v>4</v>
      </c>
      <c r="K139" s="13">
        <v>6</v>
      </c>
      <c r="L139" s="13">
        <v>6</v>
      </c>
      <c r="M139" s="13">
        <v>4</v>
      </c>
      <c r="N139" s="13">
        <v>6</v>
      </c>
      <c r="O139" s="394">
        <v>44</v>
      </c>
      <c r="P139" s="446">
        <v>44</v>
      </c>
      <c r="Q139" s="447"/>
      <c r="R139" s="70"/>
      <c r="S139" s="70"/>
      <c r="T139" s="70"/>
      <c r="U139" s="70"/>
      <c r="V139" s="71"/>
    </row>
    <row r="140" spans="1:22" hidden="1" x14ac:dyDescent="0.2">
      <c r="A140" s="438" t="s">
        <v>41</v>
      </c>
      <c r="B140" s="442">
        <v>40672</v>
      </c>
      <c r="C140" s="13">
        <v>2</v>
      </c>
      <c r="D140" s="15" t="s">
        <v>429</v>
      </c>
      <c r="E140" s="396">
        <v>3</v>
      </c>
      <c r="F140" s="13">
        <v>5</v>
      </c>
      <c r="G140" s="13">
        <v>4</v>
      </c>
      <c r="H140" s="13">
        <v>3</v>
      </c>
      <c r="I140" s="13">
        <v>7</v>
      </c>
      <c r="J140" s="13">
        <v>5</v>
      </c>
      <c r="K140" s="13">
        <v>4</v>
      </c>
      <c r="L140" s="13">
        <v>5</v>
      </c>
      <c r="M140" s="13">
        <v>4</v>
      </c>
      <c r="N140" s="13">
        <v>5</v>
      </c>
      <c r="O140" s="394">
        <v>42</v>
      </c>
      <c r="P140" s="446">
        <v>42</v>
      </c>
      <c r="Q140" s="447"/>
      <c r="R140" s="70"/>
      <c r="S140" s="70"/>
      <c r="T140" s="70"/>
      <c r="U140" s="70"/>
      <c r="V140" s="71"/>
    </row>
    <row r="141" spans="1:22" hidden="1" x14ac:dyDescent="0.2">
      <c r="A141" s="476" t="s">
        <v>34</v>
      </c>
      <c r="B141" s="442">
        <v>40672</v>
      </c>
      <c r="C141" s="477">
        <v>2</v>
      </c>
      <c r="D141" s="478" t="s">
        <v>387</v>
      </c>
      <c r="E141" s="479">
        <v>3</v>
      </c>
      <c r="F141" s="477">
        <v>7</v>
      </c>
      <c r="G141" s="477">
        <v>6</v>
      </c>
      <c r="H141" s="477">
        <v>4</v>
      </c>
      <c r="I141" s="477">
        <v>9</v>
      </c>
      <c r="J141" s="477">
        <v>6</v>
      </c>
      <c r="K141" s="477">
        <v>4</v>
      </c>
      <c r="L141" s="477">
        <v>3</v>
      </c>
      <c r="M141" s="477">
        <v>6</v>
      </c>
      <c r="N141" s="477">
        <v>8</v>
      </c>
      <c r="O141" s="480">
        <v>53</v>
      </c>
      <c r="P141" s="481">
        <v>52</v>
      </c>
      <c r="Q141" s="482"/>
      <c r="R141" s="340"/>
      <c r="S141" s="340"/>
      <c r="T141" s="340"/>
      <c r="U141" s="340"/>
      <c r="V141" s="341"/>
    </row>
    <row r="142" spans="1:22" hidden="1" x14ac:dyDescent="0.2">
      <c r="A142" s="483" t="s">
        <v>28</v>
      </c>
      <c r="B142" s="435">
        <v>40665</v>
      </c>
      <c r="C142" s="424">
        <v>1</v>
      </c>
      <c r="D142" s="320" t="s">
        <v>394</v>
      </c>
      <c r="E142" s="393">
        <v>1</v>
      </c>
      <c r="F142" s="424">
        <v>9</v>
      </c>
      <c r="G142" s="424">
        <v>5</v>
      </c>
      <c r="H142" s="424">
        <v>4</v>
      </c>
      <c r="I142" s="424">
        <v>9</v>
      </c>
      <c r="J142" s="424">
        <v>7</v>
      </c>
      <c r="K142" s="424">
        <v>4</v>
      </c>
      <c r="L142" s="424">
        <v>5</v>
      </c>
      <c r="M142" s="424">
        <v>6</v>
      </c>
      <c r="N142" s="424">
        <v>6</v>
      </c>
      <c r="O142" s="391">
        <v>55</v>
      </c>
      <c r="P142" s="450">
        <v>53</v>
      </c>
      <c r="Q142" s="451"/>
      <c r="R142" s="426"/>
      <c r="S142" s="426"/>
      <c r="T142" s="426"/>
      <c r="U142" s="426"/>
      <c r="V142" s="427"/>
    </row>
    <row r="143" spans="1:22" hidden="1" x14ac:dyDescent="0.2">
      <c r="A143" s="484" t="s">
        <v>40</v>
      </c>
      <c r="B143" s="442">
        <v>40665</v>
      </c>
      <c r="C143" s="13">
        <v>1</v>
      </c>
      <c r="D143" s="15" t="s">
        <v>398</v>
      </c>
      <c r="E143" s="396">
        <v>1</v>
      </c>
      <c r="F143" s="13">
        <v>6</v>
      </c>
      <c r="G143" s="13">
        <v>4</v>
      </c>
      <c r="H143" s="13">
        <v>3</v>
      </c>
      <c r="I143" s="13">
        <v>7</v>
      </c>
      <c r="J143" s="13">
        <v>5</v>
      </c>
      <c r="K143" s="13">
        <v>6</v>
      </c>
      <c r="L143" s="13">
        <v>6</v>
      </c>
      <c r="M143" s="13">
        <v>6</v>
      </c>
      <c r="N143" s="13">
        <v>5</v>
      </c>
      <c r="O143" s="394">
        <v>48</v>
      </c>
      <c r="P143" s="446">
        <v>48</v>
      </c>
      <c r="Q143" s="447"/>
      <c r="R143" s="70"/>
      <c r="S143" s="70"/>
      <c r="T143" s="70"/>
      <c r="U143" s="70"/>
      <c r="V143" s="71"/>
    </row>
    <row r="144" spans="1:22" hidden="1" x14ac:dyDescent="0.2">
      <c r="A144" s="438" t="s">
        <v>47</v>
      </c>
      <c r="B144" s="442">
        <v>40665</v>
      </c>
      <c r="C144" s="13">
        <v>1</v>
      </c>
      <c r="D144" s="15" t="s">
        <v>430</v>
      </c>
      <c r="E144" s="396">
        <v>1</v>
      </c>
      <c r="F144" s="13">
        <v>3</v>
      </c>
      <c r="G144" s="13">
        <v>7</v>
      </c>
      <c r="H144" s="13">
        <v>5</v>
      </c>
      <c r="I144" s="13">
        <v>6</v>
      </c>
      <c r="J144" s="13">
        <v>5</v>
      </c>
      <c r="K144" s="13">
        <v>6</v>
      </c>
      <c r="L144" s="13">
        <v>6</v>
      </c>
      <c r="M144" s="13">
        <v>6</v>
      </c>
      <c r="N144" s="13">
        <v>6</v>
      </c>
      <c r="O144" s="394">
        <v>50</v>
      </c>
      <c r="P144" s="446">
        <v>50</v>
      </c>
      <c r="Q144" s="447"/>
      <c r="R144" s="70"/>
      <c r="S144" s="70"/>
      <c r="T144" s="70"/>
      <c r="U144" s="70"/>
      <c r="V144" s="71"/>
    </row>
    <row r="145" spans="1:22" hidden="1" x14ac:dyDescent="0.2">
      <c r="A145" s="438" t="s">
        <v>43</v>
      </c>
      <c r="B145" s="442">
        <v>40665</v>
      </c>
      <c r="C145" s="13">
        <v>1</v>
      </c>
      <c r="D145" s="15" t="s">
        <v>403</v>
      </c>
      <c r="E145" s="396">
        <v>1</v>
      </c>
      <c r="F145" s="13">
        <v>6</v>
      </c>
      <c r="G145" s="13">
        <v>7</v>
      </c>
      <c r="H145" s="13">
        <v>3</v>
      </c>
      <c r="I145" s="13">
        <v>7</v>
      </c>
      <c r="J145" s="13">
        <v>7</v>
      </c>
      <c r="K145" s="13">
        <v>9</v>
      </c>
      <c r="L145" s="13">
        <v>4</v>
      </c>
      <c r="M145" s="13">
        <v>5</v>
      </c>
      <c r="N145" s="13">
        <v>6</v>
      </c>
      <c r="O145" s="394">
        <v>54</v>
      </c>
      <c r="P145" s="446">
        <v>53</v>
      </c>
      <c r="Q145" s="447"/>
      <c r="R145" s="70"/>
      <c r="S145" s="70"/>
      <c r="T145" s="70"/>
      <c r="U145" s="70"/>
      <c r="V145" s="71"/>
    </row>
    <row r="146" spans="1:22" hidden="1" x14ac:dyDescent="0.2">
      <c r="A146" s="438" t="s">
        <v>32</v>
      </c>
      <c r="B146" s="442">
        <v>40665</v>
      </c>
      <c r="C146" s="13">
        <v>1</v>
      </c>
      <c r="D146" s="15" t="s">
        <v>396</v>
      </c>
      <c r="E146" s="396">
        <v>2</v>
      </c>
      <c r="F146" s="485">
        <v>5</v>
      </c>
      <c r="G146" s="485">
        <v>5</v>
      </c>
      <c r="H146" s="485">
        <v>5</v>
      </c>
      <c r="I146" s="485">
        <v>5</v>
      </c>
      <c r="J146" s="485">
        <v>5</v>
      </c>
      <c r="K146" s="485">
        <v>5</v>
      </c>
      <c r="L146" s="485">
        <v>5</v>
      </c>
      <c r="M146" s="485">
        <v>5</v>
      </c>
      <c r="N146" s="485">
        <v>5</v>
      </c>
      <c r="O146" s="394">
        <v>45</v>
      </c>
      <c r="P146" s="446">
        <v>45</v>
      </c>
      <c r="Q146" s="447"/>
      <c r="R146" s="70"/>
      <c r="S146" s="70"/>
      <c r="T146" s="70"/>
      <c r="U146" s="70"/>
      <c r="V146" s="71"/>
    </row>
    <row r="147" spans="1:22" hidden="1" x14ac:dyDescent="0.2">
      <c r="A147" s="438" t="s">
        <v>38</v>
      </c>
      <c r="B147" s="442">
        <v>40665</v>
      </c>
      <c r="C147" s="13">
        <v>1</v>
      </c>
      <c r="D147" s="15" t="s">
        <v>397</v>
      </c>
      <c r="E147" s="396">
        <v>2</v>
      </c>
      <c r="F147" s="13">
        <v>5</v>
      </c>
      <c r="G147" s="13">
        <v>7</v>
      </c>
      <c r="H147" s="13">
        <v>6</v>
      </c>
      <c r="I147" s="13">
        <v>8</v>
      </c>
      <c r="J147" s="13">
        <v>6</v>
      </c>
      <c r="K147" s="13">
        <v>7</v>
      </c>
      <c r="L147" s="13">
        <v>3</v>
      </c>
      <c r="M147" s="13">
        <v>6</v>
      </c>
      <c r="N147" s="13">
        <v>6</v>
      </c>
      <c r="O147" s="394">
        <v>54</v>
      </c>
      <c r="P147" s="446">
        <v>54</v>
      </c>
      <c r="Q147" s="447"/>
      <c r="R147" s="70"/>
      <c r="S147" s="70"/>
      <c r="T147" s="70"/>
      <c r="U147" s="70"/>
      <c r="V147" s="71"/>
    </row>
    <row r="148" spans="1:22" hidden="1" x14ac:dyDescent="0.2">
      <c r="A148" s="438" t="s">
        <v>37</v>
      </c>
      <c r="B148" s="442">
        <v>40665</v>
      </c>
      <c r="C148" s="13">
        <v>1</v>
      </c>
      <c r="D148" s="15" t="s">
        <v>400</v>
      </c>
      <c r="E148" s="396">
        <v>2</v>
      </c>
      <c r="F148" s="13">
        <v>7</v>
      </c>
      <c r="G148" s="13">
        <v>5</v>
      </c>
      <c r="H148" s="13">
        <v>4</v>
      </c>
      <c r="I148" s="13">
        <v>6</v>
      </c>
      <c r="J148" s="13">
        <v>5</v>
      </c>
      <c r="K148" s="13">
        <v>4</v>
      </c>
      <c r="L148" s="13">
        <v>4</v>
      </c>
      <c r="M148" s="13">
        <v>4</v>
      </c>
      <c r="N148" s="13">
        <v>5</v>
      </c>
      <c r="O148" s="394">
        <v>44</v>
      </c>
      <c r="P148" s="446">
        <v>44</v>
      </c>
      <c r="Q148" s="447"/>
      <c r="R148" s="70"/>
      <c r="S148" s="70"/>
      <c r="T148" s="70"/>
      <c r="U148" s="70"/>
      <c r="V148" s="71"/>
    </row>
    <row r="149" spans="1:22" hidden="1" x14ac:dyDescent="0.2">
      <c r="A149" s="438" t="s">
        <v>34</v>
      </c>
      <c r="B149" s="442">
        <v>40665</v>
      </c>
      <c r="C149" s="13">
        <v>1</v>
      </c>
      <c r="D149" s="15" t="s">
        <v>406</v>
      </c>
      <c r="E149" s="396">
        <v>2</v>
      </c>
      <c r="F149" s="13">
        <v>6</v>
      </c>
      <c r="G149" s="13">
        <v>6</v>
      </c>
      <c r="H149" s="13">
        <v>6</v>
      </c>
      <c r="I149" s="13">
        <v>6</v>
      </c>
      <c r="J149" s="13">
        <v>6</v>
      </c>
      <c r="K149" s="13">
        <v>6</v>
      </c>
      <c r="L149" s="13">
        <v>6</v>
      </c>
      <c r="M149" s="13">
        <v>8</v>
      </c>
      <c r="N149" s="13">
        <v>8</v>
      </c>
      <c r="O149" s="394">
        <v>58</v>
      </c>
      <c r="P149" s="446">
        <v>58</v>
      </c>
      <c r="Q149" s="447"/>
      <c r="R149" s="70"/>
      <c r="S149" s="70"/>
      <c r="T149" s="70"/>
      <c r="U149" s="70"/>
      <c r="V149" s="71"/>
    </row>
    <row r="150" spans="1:22" hidden="1" x14ac:dyDescent="0.2">
      <c r="A150" s="438" t="s">
        <v>39</v>
      </c>
      <c r="B150" s="442">
        <v>40665</v>
      </c>
      <c r="C150" s="13">
        <v>1</v>
      </c>
      <c r="D150" s="15" t="s">
        <v>399</v>
      </c>
      <c r="E150" s="396">
        <v>3</v>
      </c>
      <c r="F150" s="13">
        <v>5</v>
      </c>
      <c r="G150" s="13">
        <v>5</v>
      </c>
      <c r="H150" s="13">
        <v>3</v>
      </c>
      <c r="I150" s="13">
        <v>5</v>
      </c>
      <c r="J150" s="13">
        <v>5</v>
      </c>
      <c r="K150" s="13">
        <v>5</v>
      </c>
      <c r="L150" s="13">
        <v>4</v>
      </c>
      <c r="M150" s="13">
        <v>5</v>
      </c>
      <c r="N150" s="13">
        <v>6</v>
      </c>
      <c r="O150" s="394">
        <v>43</v>
      </c>
      <c r="P150" s="446">
        <v>43</v>
      </c>
      <c r="Q150" s="447"/>
      <c r="R150" s="70"/>
      <c r="S150" s="70"/>
      <c r="T150" s="70"/>
      <c r="U150" s="70"/>
      <c r="V150" s="71"/>
    </row>
    <row r="151" spans="1:22" x14ac:dyDescent="0.2">
      <c r="A151" s="438" t="s">
        <v>29</v>
      </c>
      <c r="B151" s="442">
        <v>40665</v>
      </c>
      <c r="C151" s="13">
        <v>1</v>
      </c>
      <c r="D151" s="15" t="s">
        <v>404</v>
      </c>
      <c r="E151" s="396">
        <v>3</v>
      </c>
      <c r="F151" s="13">
        <v>6</v>
      </c>
      <c r="G151" s="13">
        <v>5</v>
      </c>
      <c r="H151" s="13">
        <v>3</v>
      </c>
      <c r="I151" s="13">
        <v>6</v>
      </c>
      <c r="J151" s="13">
        <v>5</v>
      </c>
      <c r="K151" s="13">
        <v>6</v>
      </c>
      <c r="L151" s="13">
        <v>4</v>
      </c>
      <c r="M151" s="13">
        <v>7</v>
      </c>
      <c r="N151" s="13">
        <v>6</v>
      </c>
      <c r="O151" s="394">
        <v>48</v>
      </c>
      <c r="P151" s="446">
        <v>48</v>
      </c>
      <c r="Q151" s="447"/>
      <c r="R151" s="70"/>
      <c r="S151" s="70"/>
      <c r="T151" s="70"/>
      <c r="U151" s="70"/>
      <c r="V151" s="71"/>
    </row>
    <row r="152" spans="1:22" ht="15" hidden="1" thickBot="1" x14ac:dyDescent="0.25">
      <c r="A152" s="471" t="s">
        <v>41</v>
      </c>
      <c r="B152" s="486">
        <v>40665</v>
      </c>
      <c r="C152" s="258">
        <v>1</v>
      </c>
      <c r="D152" s="474" t="s">
        <v>405</v>
      </c>
      <c r="E152" s="399">
        <v>3</v>
      </c>
      <c r="F152" s="258">
        <v>4</v>
      </c>
      <c r="G152" s="258">
        <v>6</v>
      </c>
      <c r="H152" s="258">
        <v>3</v>
      </c>
      <c r="I152" s="258">
        <v>6</v>
      </c>
      <c r="J152" s="258">
        <v>4</v>
      </c>
      <c r="K152" s="258">
        <v>6</v>
      </c>
      <c r="L152" s="258">
        <v>3</v>
      </c>
      <c r="M152" s="258">
        <v>4</v>
      </c>
      <c r="N152" s="258">
        <v>8</v>
      </c>
      <c r="O152" s="397">
        <v>44</v>
      </c>
      <c r="P152" s="448">
        <v>44</v>
      </c>
      <c r="Q152" s="449"/>
      <c r="R152" s="160"/>
      <c r="S152" s="160"/>
      <c r="T152" s="160"/>
      <c r="U152" s="160"/>
      <c r="V152" s="161"/>
    </row>
    <row r="153" spans="1:22" hidden="1" x14ac:dyDescent="0.2">
      <c r="A153" s="487" t="s">
        <v>6</v>
      </c>
      <c r="B153" s="488" t="s">
        <v>4</v>
      </c>
      <c r="C153" s="489" t="s">
        <v>4</v>
      </c>
      <c r="D153" s="490"/>
      <c r="E153" s="320" t="s">
        <v>4</v>
      </c>
      <c r="F153" s="461">
        <v>5.6363636363636367</v>
      </c>
      <c r="G153" s="462">
        <v>5.6363636363636367</v>
      </c>
      <c r="H153" s="462">
        <v>4.0909090909090908</v>
      </c>
      <c r="I153" s="462">
        <v>6.4545454545454541</v>
      </c>
      <c r="J153" s="462">
        <v>5.4545454545454541</v>
      </c>
      <c r="K153" s="462">
        <v>5.8181818181818183</v>
      </c>
      <c r="L153" s="462">
        <v>4.5454545454545459</v>
      </c>
      <c r="M153" s="462">
        <v>5.6363636363636367</v>
      </c>
      <c r="N153" s="463">
        <v>6.0909090909090908</v>
      </c>
      <c r="O153" s="461">
        <v>49.363636363636367</v>
      </c>
      <c r="P153" s="463">
        <v>49.090909090909093</v>
      </c>
      <c r="Q153" s="491"/>
      <c r="R153" s="492"/>
      <c r="S153" s="492"/>
      <c r="T153" s="492"/>
      <c r="U153" s="492"/>
      <c r="V153" s="493"/>
    </row>
    <row r="154" spans="1:22" hidden="1" x14ac:dyDescent="0.2">
      <c r="A154" s="16" t="s">
        <v>44</v>
      </c>
      <c r="B154" s="47" t="s">
        <v>4</v>
      </c>
      <c r="C154" s="17" t="s">
        <v>4</v>
      </c>
      <c r="D154" s="30"/>
      <c r="E154" s="14" t="s">
        <v>4</v>
      </c>
      <c r="F154" s="18">
        <v>1.6363636363636367</v>
      </c>
      <c r="G154" s="19">
        <v>1.6363636363636367</v>
      </c>
      <c r="H154" s="19">
        <v>1.0909090909090908</v>
      </c>
      <c r="I154" s="19">
        <v>2.4545454545454541</v>
      </c>
      <c r="J154" s="19">
        <v>1.4545454545454541</v>
      </c>
      <c r="K154" s="19">
        <v>1.8181818181818183</v>
      </c>
      <c r="L154" s="19">
        <v>1.5454545454545459</v>
      </c>
      <c r="M154" s="19">
        <v>1.6363636363636367</v>
      </c>
      <c r="N154" s="20">
        <v>1.0909090909090908</v>
      </c>
      <c r="O154" s="18">
        <v>14.363636363636367</v>
      </c>
      <c r="P154" s="20" t="s">
        <v>4</v>
      </c>
      <c r="Q154" s="108"/>
      <c r="R154" s="109"/>
      <c r="S154" s="109"/>
      <c r="T154" s="109"/>
      <c r="U154" s="109"/>
      <c r="V154" s="110"/>
    </row>
    <row r="155" spans="1:22" hidden="1" x14ac:dyDescent="0.2">
      <c r="A155" s="16" t="s">
        <v>45</v>
      </c>
      <c r="B155" s="47" t="s">
        <v>4</v>
      </c>
      <c r="C155" s="17" t="s">
        <v>4</v>
      </c>
      <c r="D155" s="30"/>
      <c r="E155" s="14" t="s">
        <v>4</v>
      </c>
      <c r="F155" s="21">
        <v>3</v>
      </c>
      <c r="G155" s="22">
        <v>3</v>
      </c>
      <c r="H155" s="22">
        <v>8</v>
      </c>
      <c r="I155" s="22">
        <v>1</v>
      </c>
      <c r="J155" s="22">
        <v>7</v>
      </c>
      <c r="K155" s="22">
        <v>2</v>
      </c>
      <c r="L155" s="22">
        <v>6</v>
      </c>
      <c r="M155" s="22">
        <v>3</v>
      </c>
      <c r="N155" s="23">
        <v>8</v>
      </c>
      <c r="O155" s="18"/>
      <c r="P155" s="20"/>
      <c r="Q155" s="108"/>
      <c r="R155" s="109"/>
      <c r="S155" s="109"/>
      <c r="T155" s="109"/>
      <c r="U155" s="109"/>
      <c r="V155" s="110"/>
    </row>
    <row r="156" spans="1:22" hidden="1" x14ac:dyDescent="0.2">
      <c r="A156" s="16" t="s">
        <v>5</v>
      </c>
      <c r="B156" s="47" t="s">
        <v>4</v>
      </c>
      <c r="C156" s="17" t="s">
        <v>4</v>
      </c>
      <c r="D156" s="30"/>
      <c r="E156" s="14" t="s">
        <v>4</v>
      </c>
      <c r="F156" s="21">
        <v>340</v>
      </c>
      <c r="G156" s="22">
        <v>275</v>
      </c>
      <c r="H156" s="22">
        <v>175</v>
      </c>
      <c r="I156" s="22">
        <v>375</v>
      </c>
      <c r="J156" s="22">
        <v>255</v>
      </c>
      <c r="K156" s="22">
        <v>325</v>
      </c>
      <c r="L156" s="22">
        <v>165</v>
      </c>
      <c r="M156" s="22">
        <v>365</v>
      </c>
      <c r="N156" s="23">
        <v>465</v>
      </c>
      <c r="O156" s="21">
        <v>2740</v>
      </c>
      <c r="P156" s="396" t="s">
        <v>4</v>
      </c>
      <c r="Q156" s="108"/>
      <c r="R156" s="109"/>
      <c r="S156" s="109"/>
      <c r="T156" s="109"/>
      <c r="U156" s="109"/>
      <c r="V156" s="110"/>
    </row>
    <row r="157" spans="1:22" ht="15" hidden="1" thickBot="1" x14ac:dyDescent="0.25">
      <c r="A157" s="24" t="s">
        <v>3</v>
      </c>
      <c r="B157" s="48" t="s">
        <v>4</v>
      </c>
      <c r="C157" s="25" t="s">
        <v>4</v>
      </c>
      <c r="D157" s="31"/>
      <c r="E157" s="9" t="s">
        <v>4</v>
      </c>
      <c r="F157" s="27">
        <v>4</v>
      </c>
      <c r="G157" s="26">
        <v>4</v>
      </c>
      <c r="H157" s="26">
        <v>3</v>
      </c>
      <c r="I157" s="26">
        <v>4</v>
      </c>
      <c r="J157" s="26">
        <v>4</v>
      </c>
      <c r="K157" s="26">
        <v>4</v>
      </c>
      <c r="L157" s="26">
        <v>3</v>
      </c>
      <c r="M157" s="26">
        <v>4</v>
      </c>
      <c r="N157" s="28">
        <v>5</v>
      </c>
      <c r="O157" s="27">
        <v>35</v>
      </c>
      <c r="P157" s="399" t="s">
        <v>4</v>
      </c>
      <c r="Q157" s="111"/>
      <c r="R157" s="112"/>
      <c r="S157" s="112"/>
      <c r="T157" s="112"/>
      <c r="U157" s="112"/>
      <c r="V157" s="113"/>
    </row>
    <row r="167" spans="7:14" x14ac:dyDescent="0.2">
      <c r="G167" s="494"/>
      <c r="H167" s="494"/>
      <c r="I167" s="494"/>
      <c r="J167" s="494"/>
      <c r="K167" s="494"/>
      <c r="L167" s="494"/>
      <c r="M167" s="494"/>
      <c r="N167" s="494"/>
    </row>
  </sheetData>
  <autoFilter ref="A1:WWG157">
    <filterColumn colId="0">
      <filters>
        <filter val="Burke, David"/>
      </filters>
    </filterColumn>
  </autoFilter>
  <mergeCells count="1">
    <mergeCell ref="X2:Y2"/>
  </mergeCells>
  <conditionalFormatting sqref="H143:H152 H110:H116 H131:H141 H118:H128 H98:H108 H87:H96 H75:H84 H63:H72 H53:H61 H43:H51 H31:H41">
    <cfRule type="cellIs" dxfId="71" priority="38" stopIfTrue="1" operator="greaterThan">
      <formula>$H$157*2</formula>
    </cfRule>
  </conditionalFormatting>
  <conditionalFormatting sqref="I143:I152 I110:I116 I131:I141 I118:I128 I98:I108 I87:I96 I75:I84 I63:I72 I53:I61 I43:I51 I31:I41">
    <cfRule type="cellIs" dxfId="70" priority="39" stopIfTrue="1" operator="greaterThan">
      <formula>$I$157*2</formula>
    </cfRule>
  </conditionalFormatting>
  <conditionalFormatting sqref="J143:J152 J110:J116 J131:J141 J118:J128 J98:J108 J87:J96 J75:J84 J63:J72 J53:J61 J43:J51 J31:J41">
    <cfRule type="cellIs" dxfId="69" priority="40" stopIfTrue="1" operator="greaterThan">
      <formula>$J$157*2</formula>
    </cfRule>
  </conditionalFormatting>
  <conditionalFormatting sqref="K143:K152 K110:K116 K131:K141 K118:K128 K98:K108 K87:K96 K75:K84 K63:K72 K53:K61 K43:K51 K31:K41">
    <cfRule type="cellIs" dxfId="68" priority="41" stopIfTrue="1" operator="greaterThan">
      <formula>$K$157*2</formula>
    </cfRule>
  </conditionalFormatting>
  <conditionalFormatting sqref="L143:L152 L110:L116 L131:L141 L118:L128 L98:L108 L87:L96 L75:L84 L63:L72 L53:L61 L43:L51 L31:L41">
    <cfRule type="cellIs" dxfId="67" priority="42" stopIfTrue="1" operator="greaterThan">
      <formula>$L$157*2</formula>
    </cfRule>
  </conditionalFormatting>
  <conditionalFormatting sqref="M143:M152 M110:M116 M131:M141 M118:M128 M98:M108 M87:M96 M75:M84 M63:M72 M53:M61 M43:M51 M31:M41">
    <cfRule type="cellIs" dxfId="66" priority="43" stopIfTrue="1" operator="greaterThan">
      <formula>$M$157*2</formula>
    </cfRule>
  </conditionalFormatting>
  <conditionalFormatting sqref="N143:N152 N110:N116 N131:N141 N118:N128 N98:N108 N87:N96 N75:N84 N63:N72 N53:N61 N43:N51 N31:N41">
    <cfRule type="cellIs" dxfId="65" priority="44" stopIfTrue="1" operator="greaterThan">
      <formula>$N$157*2</formula>
    </cfRule>
  </conditionalFormatting>
  <conditionalFormatting sqref="G143:G152 G110:G116 G131:G141 G118:G128 G98:G108 G87:G96 G75:G84 G63:G72 G53:G61 G43:G51 G31:G41">
    <cfRule type="cellIs" dxfId="64" priority="45" stopIfTrue="1" operator="greaterThan">
      <formula>$G$157*2</formula>
    </cfRule>
  </conditionalFormatting>
  <conditionalFormatting sqref="F30:N152">
    <cfRule type="cellIs" dxfId="63" priority="37" stopIfTrue="1" operator="greaterThan">
      <formula>F$157*2</formula>
    </cfRule>
  </conditionalFormatting>
  <conditionalFormatting sqref="H21:H29">
    <cfRule type="cellIs" dxfId="62" priority="36" stopIfTrue="1" operator="greaterThan">
      <formula>$H$157*2</formula>
    </cfRule>
  </conditionalFormatting>
  <conditionalFormatting sqref="I21:I29">
    <cfRule type="cellIs" dxfId="61" priority="35" stopIfTrue="1" operator="greaterThan">
      <formula>$I$157*2</formula>
    </cfRule>
  </conditionalFormatting>
  <conditionalFormatting sqref="J21:J29">
    <cfRule type="cellIs" dxfId="60" priority="34" stopIfTrue="1" operator="greaterThan">
      <formula>$J$157*2</formula>
    </cfRule>
  </conditionalFormatting>
  <conditionalFormatting sqref="K21:K29">
    <cfRule type="cellIs" dxfId="59" priority="33" stopIfTrue="1" operator="greaterThan">
      <formula>$K$157*2</formula>
    </cfRule>
  </conditionalFormatting>
  <conditionalFormatting sqref="L21:L29">
    <cfRule type="cellIs" dxfId="58" priority="32" stopIfTrue="1" operator="greaterThan">
      <formula>$L$157*2</formula>
    </cfRule>
  </conditionalFormatting>
  <conditionalFormatting sqref="M21:M29">
    <cfRule type="cellIs" dxfId="57" priority="31" stopIfTrue="1" operator="greaterThan">
      <formula>$M$157*2</formula>
    </cfRule>
  </conditionalFormatting>
  <conditionalFormatting sqref="N21:N29">
    <cfRule type="cellIs" dxfId="56" priority="30" stopIfTrue="1" operator="greaterThan">
      <formula>$N$157*2</formula>
    </cfRule>
  </conditionalFormatting>
  <conditionalFormatting sqref="G21:G29">
    <cfRule type="cellIs" dxfId="55" priority="29" stopIfTrue="1" operator="greaterThan">
      <formula>$G$157*2</formula>
    </cfRule>
  </conditionalFormatting>
  <conditionalFormatting sqref="F20:N29">
    <cfRule type="cellIs" dxfId="54" priority="28" stopIfTrue="1" operator="greaterThan">
      <formula>F$157*2</formula>
    </cfRule>
  </conditionalFormatting>
  <conditionalFormatting sqref="H13:H19">
    <cfRule type="cellIs" dxfId="53" priority="27" stopIfTrue="1" operator="greaterThan">
      <formula>$H$157*2</formula>
    </cfRule>
  </conditionalFormatting>
  <conditionalFormatting sqref="I13:I19">
    <cfRule type="cellIs" dxfId="52" priority="26" stopIfTrue="1" operator="greaterThan">
      <formula>$I$157*2</formula>
    </cfRule>
  </conditionalFormatting>
  <conditionalFormatting sqref="J13:J19">
    <cfRule type="cellIs" dxfId="51" priority="25" stopIfTrue="1" operator="greaterThan">
      <formula>$J$157*2</formula>
    </cfRule>
  </conditionalFormatting>
  <conditionalFormatting sqref="K13:K19">
    <cfRule type="cellIs" dxfId="50" priority="24" stopIfTrue="1" operator="greaterThan">
      <formula>$K$157*2</formula>
    </cfRule>
  </conditionalFormatting>
  <conditionalFormatting sqref="L13:L19">
    <cfRule type="cellIs" dxfId="49" priority="23" stopIfTrue="1" operator="greaterThan">
      <formula>$L$157*2</formula>
    </cfRule>
  </conditionalFormatting>
  <conditionalFormatting sqref="M13:M19">
    <cfRule type="cellIs" dxfId="48" priority="22" stopIfTrue="1" operator="greaterThan">
      <formula>$M$157*2</formula>
    </cfRule>
  </conditionalFormatting>
  <conditionalFormatting sqref="N13:N19">
    <cfRule type="cellIs" dxfId="47" priority="21" stopIfTrue="1" operator="greaterThan">
      <formula>$N$157*2</formula>
    </cfRule>
  </conditionalFormatting>
  <conditionalFormatting sqref="G13:G19">
    <cfRule type="cellIs" dxfId="46" priority="20" stopIfTrue="1" operator="greaterThan">
      <formula>$G$157*2</formula>
    </cfRule>
  </conditionalFormatting>
  <conditionalFormatting sqref="F12:N19">
    <cfRule type="cellIs" dxfId="45" priority="19" stopIfTrue="1" operator="greaterThan">
      <formula>F$157*2</formula>
    </cfRule>
  </conditionalFormatting>
  <conditionalFormatting sqref="H11">
    <cfRule type="cellIs" dxfId="44" priority="18" stopIfTrue="1" operator="greaterThan">
      <formula>$H$157*2</formula>
    </cfRule>
  </conditionalFormatting>
  <conditionalFormatting sqref="I11">
    <cfRule type="cellIs" dxfId="43" priority="17" stopIfTrue="1" operator="greaterThan">
      <formula>$I$157*2</formula>
    </cfRule>
  </conditionalFormatting>
  <conditionalFormatting sqref="J11">
    <cfRule type="cellIs" dxfId="42" priority="16" stopIfTrue="1" operator="greaterThan">
      <formula>$J$157*2</formula>
    </cfRule>
  </conditionalFormatting>
  <conditionalFormatting sqref="K11">
    <cfRule type="cellIs" dxfId="41" priority="15" stopIfTrue="1" operator="greaterThan">
      <formula>$K$157*2</formula>
    </cfRule>
  </conditionalFormatting>
  <conditionalFormatting sqref="L11">
    <cfRule type="cellIs" dxfId="40" priority="14" stopIfTrue="1" operator="greaterThan">
      <formula>$L$157*2</formula>
    </cfRule>
  </conditionalFormatting>
  <conditionalFormatting sqref="M11">
    <cfRule type="cellIs" dxfId="39" priority="13" stopIfTrue="1" operator="greaterThan">
      <formula>$M$157*2</formula>
    </cfRule>
  </conditionalFormatting>
  <conditionalFormatting sqref="N11">
    <cfRule type="cellIs" dxfId="38" priority="12" stopIfTrue="1" operator="greaterThan">
      <formula>$N$157*2</formula>
    </cfRule>
  </conditionalFormatting>
  <conditionalFormatting sqref="G11">
    <cfRule type="cellIs" dxfId="37" priority="11" stopIfTrue="1" operator="greaterThan">
      <formula>$G$157*2</formula>
    </cfRule>
  </conditionalFormatting>
  <conditionalFormatting sqref="F10:N11">
    <cfRule type="cellIs" dxfId="36" priority="10" stopIfTrue="1" operator="greaterThan">
      <formula>F$157*2</formula>
    </cfRule>
  </conditionalFormatting>
  <conditionalFormatting sqref="H3:H9">
    <cfRule type="cellIs" dxfId="35" priority="9" stopIfTrue="1" operator="greaterThan">
      <formula>$H$157*2</formula>
    </cfRule>
  </conditionalFormatting>
  <conditionalFormatting sqref="I3:I9">
    <cfRule type="cellIs" dxfId="34" priority="8" stopIfTrue="1" operator="greaterThan">
      <formula>$I$157*2</formula>
    </cfRule>
  </conditionalFormatting>
  <conditionalFormatting sqref="J3:J9">
    <cfRule type="cellIs" dxfId="33" priority="7" stopIfTrue="1" operator="greaterThan">
      <formula>$J$157*2</formula>
    </cfRule>
  </conditionalFormatting>
  <conditionalFormatting sqref="K3:K9">
    <cfRule type="cellIs" dxfId="32" priority="6" stopIfTrue="1" operator="greaterThan">
      <formula>$K$157*2</formula>
    </cfRule>
  </conditionalFormatting>
  <conditionalFormatting sqref="L3:L9">
    <cfRule type="cellIs" dxfId="31" priority="5" stopIfTrue="1" operator="greaterThan">
      <formula>$L$157*2</formula>
    </cfRule>
  </conditionalFormatting>
  <conditionalFormatting sqref="M3:M9">
    <cfRule type="cellIs" dxfId="30" priority="4" stopIfTrue="1" operator="greaterThan">
      <formula>$M$157*2</formula>
    </cfRule>
  </conditionalFormatting>
  <conditionalFormatting sqref="N3:N9">
    <cfRule type="cellIs" dxfId="29" priority="3" stopIfTrue="1" operator="greaterThan">
      <formula>$N$157*2</formula>
    </cfRule>
  </conditionalFormatting>
  <conditionalFormatting sqref="G3:G9">
    <cfRule type="cellIs" dxfId="28" priority="2" stopIfTrue="1" operator="greaterThan">
      <formula>$G$157*2</formula>
    </cfRule>
  </conditionalFormatting>
  <conditionalFormatting sqref="F2:N9">
    <cfRule type="cellIs" dxfId="27" priority="1" stopIfTrue="1" operator="greaterThan">
      <formula>F$157*2</formula>
    </cfRule>
  </conditionalFormatting>
  <pageMargins left="0.7" right="0.7" top="0.75" bottom="0.75" header="0.3" footer="0.3"/>
  <pageSetup orientation="portrait" r:id="rId1"/>
  <headerFooter differentOddEven="1" differentFirst="1"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Y25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O221" sqref="O221:O237"/>
    </sheetView>
  </sheetViews>
  <sheetFormatPr defaultRowHeight="14.25" x14ac:dyDescent="0.2"/>
  <cols>
    <col min="1" max="1" width="20.7109375" style="11" bestFit="1" customWidth="1"/>
    <col min="2" max="2" width="9.140625" style="404"/>
    <col min="3" max="3" width="5.85546875" style="404" bestFit="1" customWidth="1"/>
    <col min="4" max="4" width="18.5703125" style="404" bestFit="1" customWidth="1"/>
    <col min="5" max="5" width="6" style="11" bestFit="1" customWidth="1"/>
    <col min="6" max="14" width="4.5703125" style="11" bestFit="1" customWidth="1"/>
    <col min="15" max="15" width="9.140625" style="11"/>
    <col min="16" max="16" width="5.5703125" style="11" bestFit="1" customWidth="1"/>
    <col min="17" max="17" width="10" style="11" bestFit="1" customWidth="1"/>
    <col min="18" max="18" width="12.7109375" style="11" bestFit="1" customWidth="1"/>
    <col min="19" max="19" width="13.140625" style="11" bestFit="1" customWidth="1"/>
    <col min="20" max="20" width="10.140625" style="11" bestFit="1" customWidth="1"/>
    <col min="21" max="21" width="12.85546875" style="11" bestFit="1" customWidth="1"/>
    <col min="22" max="22" width="13.28515625" style="11" bestFit="1" customWidth="1"/>
    <col min="23" max="23" width="9.140625" style="11"/>
    <col min="24" max="24" width="19" style="11" bestFit="1" customWidth="1"/>
    <col min="25" max="25" width="14.28515625" style="11" customWidth="1"/>
    <col min="26" max="256" width="9.140625" style="34"/>
    <col min="257" max="257" width="20.7109375" style="34" bestFit="1" customWidth="1"/>
    <col min="258" max="258" width="9.140625" style="34"/>
    <col min="259" max="259" width="5.85546875" style="34" bestFit="1" customWidth="1"/>
    <col min="260" max="260" width="18.5703125" style="34" bestFit="1" customWidth="1"/>
    <col min="261" max="261" width="6" style="34" bestFit="1" customWidth="1"/>
    <col min="262" max="270" width="4.5703125" style="34" bestFit="1" customWidth="1"/>
    <col min="271" max="271" width="9.140625" style="34"/>
    <col min="272" max="272" width="5.5703125" style="34" bestFit="1" customWidth="1"/>
    <col min="273" max="273" width="10" style="34" bestFit="1" customWidth="1"/>
    <col min="274" max="274" width="12.7109375" style="34" bestFit="1" customWidth="1"/>
    <col min="275" max="275" width="13.140625" style="34" bestFit="1" customWidth="1"/>
    <col min="276" max="276" width="10.140625" style="34" bestFit="1" customWidth="1"/>
    <col min="277" max="277" width="12.85546875" style="34" bestFit="1" customWidth="1"/>
    <col min="278" max="278" width="13.28515625" style="34" bestFit="1" customWidth="1"/>
    <col min="279" max="279" width="9.140625" style="34"/>
    <col min="280" max="280" width="19" style="34" bestFit="1" customWidth="1"/>
    <col min="281" max="281" width="14.28515625" style="34" customWidth="1"/>
    <col min="282" max="512" width="9.140625" style="34"/>
    <col min="513" max="513" width="20.7109375" style="34" bestFit="1" customWidth="1"/>
    <col min="514" max="514" width="9.140625" style="34"/>
    <col min="515" max="515" width="5.85546875" style="34" bestFit="1" customWidth="1"/>
    <col min="516" max="516" width="18.5703125" style="34" bestFit="1" customWidth="1"/>
    <col min="517" max="517" width="6" style="34" bestFit="1" customWidth="1"/>
    <col min="518" max="526" width="4.5703125" style="34" bestFit="1" customWidth="1"/>
    <col min="527" max="527" width="9.140625" style="34"/>
    <col min="528" max="528" width="5.5703125" style="34" bestFit="1" customWidth="1"/>
    <col min="529" max="529" width="10" style="34" bestFit="1" customWidth="1"/>
    <col min="530" max="530" width="12.7109375" style="34" bestFit="1" customWidth="1"/>
    <col min="531" max="531" width="13.140625" style="34" bestFit="1" customWidth="1"/>
    <col min="532" max="532" width="10.140625" style="34" bestFit="1" customWidth="1"/>
    <col min="533" max="533" width="12.85546875" style="34" bestFit="1" customWidth="1"/>
    <col min="534" max="534" width="13.28515625" style="34" bestFit="1" customWidth="1"/>
    <col min="535" max="535" width="9.140625" style="34"/>
    <col min="536" max="536" width="19" style="34" bestFit="1" customWidth="1"/>
    <col min="537" max="537" width="14.28515625" style="34" customWidth="1"/>
    <col min="538" max="768" width="9.140625" style="34"/>
    <col min="769" max="769" width="20.7109375" style="34" bestFit="1" customWidth="1"/>
    <col min="770" max="770" width="9.140625" style="34"/>
    <col min="771" max="771" width="5.85546875" style="34" bestFit="1" customWidth="1"/>
    <col min="772" max="772" width="18.5703125" style="34" bestFit="1" customWidth="1"/>
    <col min="773" max="773" width="6" style="34" bestFit="1" customWidth="1"/>
    <col min="774" max="782" width="4.5703125" style="34" bestFit="1" customWidth="1"/>
    <col min="783" max="783" width="9.140625" style="34"/>
    <col min="784" max="784" width="5.5703125" style="34" bestFit="1" customWidth="1"/>
    <col min="785" max="785" width="10" style="34" bestFit="1" customWidth="1"/>
    <col min="786" max="786" width="12.7109375" style="34" bestFit="1" customWidth="1"/>
    <col min="787" max="787" width="13.140625" style="34" bestFit="1" customWidth="1"/>
    <col min="788" max="788" width="10.140625" style="34" bestFit="1" customWidth="1"/>
    <col min="789" max="789" width="12.85546875" style="34" bestFit="1" customWidth="1"/>
    <col min="790" max="790" width="13.28515625" style="34" bestFit="1" customWidth="1"/>
    <col min="791" max="791" width="9.140625" style="34"/>
    <col min="792" max="792" width="19" style="34" bestFit="1" customWidth="1"/>
    <col min="793" max="793" width="14.28515625" style="34" customWidth="1"/>
    <col min="794" max="1024" width="9.140625" style="34"/>
    <col min="1025" max="1025" width="20.7109375" style="34" bestFit="1" customWidth="1"/>
    <col min="1026" max="1026" width="9.140625" style="34"/>
    <col min="1027" max="1027" width="5.85546875" style="34" bestFit="1" customWidth="1"/>
    <col min="1028" max="1028" width="18.5703125" style="34" bestFit="1" customWidth="1"/>
    <col min="1029" max="1029" width="6" style="34" bestFit="1" customWidth="1"/>
    <col min="1030" max="1038" width="4.5703125" style="34" bestFit="1" customWidth="1"/>
    <col min="1039" max="1039" width="9.140625" style="34"/>
    <col min="1040" max="1040" width="5.5703125" style="34" bestFit="1" customWidth="1"/>
    <col min="1041" max="1041" width="10" style="34" bestFit="1" customWidth="1"/>
    <col min="1042" max="1042" width="12.7109375" style="34" bestFit="1" customWidth="1"/>
    <col min="1043" max="1043" width="13.140625" style="34" bestFit="1" customWidth="1"/>
    <col min="1044" max="1044" width="10.140625" style="34" bestFit="1" customWidth="1"/>
    <col min="1045" max="1045" width="12.85546875" style="34" bestFit="1" customWidth="1"/>
    <col min="1046" max="1046" width="13.28515625" style="34" bestFit="1" customWidth="1"/>
    <col min="1047" max="1047" width="9.140625" style="34"/>
    <col min="1048" max="1048" width="19" style="34" bestFit="1" customWidth="1"/>
    <col min="1049" max="1049" width="14.28515625" style="34" customWidth="1"/>
    <col min="1050" max="1280" width="9.140625" style="34"/>
    <col min="1281" max="1281" width="20.7109375" style="34" bestFit="1" customWidth="1"/>
    <col min="1282" max="1282" width="9.140625" style="34"/>
    <col min="1283" max="1283" width="5.85546875" style="34" bestFit="1" customWidth="1"/>
    <col min="1284" max="1284" width="18.5703125" style="34" bestFit="1" customWidth="1"/>
    <col min="1285" max="1285" width="6" style="34" bestFit="1" customWidth="1"/>
    <col min="1286" max="1294" width="4.5703125" style="34" bestFit="1" customWidth="1"/>
    <col min="1295" max="1295" width="9.140625" style="34"/>
    <col min="1296" max="1296" width="5.5703125" style="34" bestFit="1" customWidth="1"/>
    <col min="1297" max="1297" width="10" style="34" bestFit="1" customWidth="1"/>
    <col min="1298" max="1298" width="12.7109375" style="34" bestFit="1" customWidth="1"/>
    <col min="1299" max="1299" width="13.140625" style="34" bestFit="1" customWidth="1"/>
    <col min="1300" max="1300" width="10.140625" style="34" bestFit="1" customWidth="1"/>
    <col min="1301" max="1301" width="12.85546875" style="34" bestFit="1" customWidth="1"/>
    <col min="1302" max="1302" width="13.28515625" style="34" bestFit="1" customWidth="1"/>
    <col min="1303" max="1303" width="9.140625" style="34"/>
    <col min="1304" max="1304" width="19" style="34" bestFit="1" customWidth="1"/>
    <col min="1305" max="1305" width="14.28515625" style="34" customWidth="1"/>
    <col min="1306" max="1536" width="9.140625" style="34"/>
    <col min="1537" max="1537" width="20.7109375" style="34" bestFit="1" customWidth="1"/>
    <col min="1538" max="1538" width="9.140625" style="34"/>
    <col min="1539" max="1539" width="5.85546875" style="34" bestFit="1" customWidth="1"/>
    <col min="1540" max="1540" width="18.5703125" style="34" bestFit="1" customWidth="1"/>
    <col min="1541" max="1541" width="6" style="34" bestFit="1" customWidth="1"/>
    <col min="1542" max="1550" width="4.5703125" style="34" bestFit="1" customWidth="1"/>
    <col min="1551" max="1551" width="9.140625" style="34"/>
    <col min="1552" max="1552" width="5.5703125" style="34" bestFit="1" customWidth="1"/>
    <col min="1553" max="1553" width="10" style="34" bestFit="1" customWidth="1"/>
    <col min="1554" max="1554" width="12.7109375" style="34" bestFit="1" customWidth="1"/>
    <col min="1555" max="1555" width="13.140625" style="34" bestFit="1" customWidth="1"/>
    <col min="1556" max="1556" width="10.140625" style="34" bestFit="1" customWidth="1"/>
    <col min="1557" max="1557" width="12.85546875" style="34" bestFit="1" customWidth="1"/>
    <col min="1558" max="1558" width="13.28515625" style="34" bestFit="1" customWidth="1"/>
    <col min="1559" max="1559" width="9.140625" style="34"/>
    <col min="1560" max="1560" width="19" style="34" bestFit="1" customWidth="1"/>
    <col min="1561" max="1561" width="14.28515625" style="34" customWidth="1"/>
    <col min="1562" max="1792" width="9.140625" style="34"/>
    <col min="1793" max="1793" width="20.7109375" style="34" bestFit="1" customWidth="1"/>
    <col min="1794" max="1794" width="9.140625" style="34"/>
    <col min="1795" max="1795" width="5.85546875" style="34" bestFit="1" customWidth="1"/>
    <col min="1796" max="1796" width="18.5703125" style="34" bestFit="1" customWidth="1"/>
    <col min="1797" max="1797" width="6" style="34" bestFit="1" customWidth="1"/>
    <col min="1798" max="1806" width="4.5703125" style="34" bestFit="1" customWidth="1"/>
    <col min="1807" max="1807" width="9.140625" style="34"/>
    <col min="1808" max="1808" width="5.5703125" style="34" bestFit="1" customWidth="1"/>
    <col min="1809" max="1809" width="10" style="34" bestFit="1" customWidth="1"/>
    <col min="1810" max="1810" width="12.7109375" style="34" bestFit="1" customWidth="1"/>
    <col min="1811" max="1811" width="13.140625" style="34" bestFit="1" customWidth="1"/>
    <col min="1812" max="1812" width="10.140625" style="34" bestFit="1" customWidth="1"/>
    <col min="1813" max="1813" width="12.85546875" style="34" bestFit="1" customWidth="1"/>
    <col min="1814" max="1814" width="13.28515625" style="34" bestFit="1" customWidth="1"/>
    <col min="1815" max="1815" width="9.140625" style="34"/>
    <col min="1816" max="1816" width="19" style="34" bestFit="1" customWidth="1"/>
    <col min="1817" max="1817" width="14.28515625" style="34" customWidth="1"/>
    <col min="1818" max="2048" width="9.140625" style="34"/>
    <col min="2049" max="2049" width="20.7109375" style="34" bestFit="1" customWidth="1"/>
    <col min="2050" max="2050" width="9.140625" style="34"/>
    <col min="2051" max="2051" width="5.85546875" style="34" bestFit="1" customWidth="1"/>
    <col min="2052" max="2052" width="18.5703125" style="34" bestFit="1" customWidth="1"/>
    <col min="2053" max="2053" width="6" style="34" bestFit="1" customWidth="1"/>
    <col min="2054" max="2062" width="4.5703125" style="34" bestFit="1" customWidth="1"/>
    <col min="2063" max="2063" width="9.140625" style="34"/>
    <col min="2064" max="2064" width="5.5703125" style="34" bestFit="1" customWidth="1"/>
    <col min="2065" max="2065" width="10" style="34" bestFit="1" customWidth="1"/>
    <col min="2066" max="2066" width="12.7109375" style="34" bestFit="1" customWidth="1"/>
    <col min="2067" max="2067" width="13.140625" style="34" bestFit="1" customWidth="1"/>
    <col min="2068" max="2068" width="10.140625" style="34" bestFit="1" customWidth="1"/>
    <col min="2069" max="2069" width="12.85546875" style="34" bestFit="1" customWidth="1"/>
    <col min="2070" max="2070" width="13.28515625" style="34" bestFit="1" customWidth="1"/>
    <col min="2071" max="2071" width="9.140625" style="34"/>
    <col min="2072" max="2072" width="19" style="34" bestFit="1" customWidth="1"/>
    <col min="2073" max="2073" width="14.28515625" style="34" customWidth="1"/>
    <col min="2074" max="2304" width="9.140625" style="34"/>
    <col min="2305" max="2305" width="20.7109375" style="34" bestFit="1" customWidth="1"/>
    <col min="2306" max="2306" width="9.140625" style="34"/>
    <col min="2307" max="2307" width="5.85546875" style="34" bestFit="1" customWidth="1"/>
    <col min="2308" max="2308" width="18.5703125" style="34" bestFit="1" customWidth="1"/>
    <col min="2309" max="2309" width="6" style="34" bestFit="1" customWidth="1"/>
    <col min="2310" max="2318" width="4.5703125" style="34" bestFit="1" customWidth="1"/>
    <col min="2319" max="2319" width="9.140625" style="34"/>
    <col min="2320" max="2320" width="5.5703125" style="34" bestFit="1" customWidth="1"/>
    <col min="2321" max="2321" width="10" style="34" bestFit="1" customWidth="1"/>
    <col min="2322" max="2322" width="12.7109375" style="34" bestFit="1" customWidth="1"/>
    <col min="2323" max="2323" width="13.140625" style="34" bestFit="1" customWidth="1"/>
    <col min="2324" max="2324" width="10.140625" style="34" bestFit="1" customWidth="1"/>
    <col min="2325" max="2325" width="12.85546875" style="34" bestFit="1" customWidth="1"/>
    <col min="2326" max="2326" width="13.28515625" style="34" bestFit="1" customWidth="1"/>
    <col min="2327" max="2327" width="9.140625" style="34"/>
    <col min="2328" max="2328" width="19" style="34" bestFit="1" customWidth="1"/>
    <col min="2329" max="2329" width="14.28515625" style="34" customWidth="1"/>
    <col min="2330" max="2560" width="9.140625" style="34"/>
    <col min="2561" max="2561" width="20.7109375" style="34" bestFit="1" customWidth="1"/>
    <col min="2562" max="2562" width="9.140625" style="34"/>
    <col min="2563" max="2563" width="5.85546875" style="34" bestFit="1" customWidth="1"/>
    <col min="2564" max="2564" width="18.5703125" style="34" bestFit="1" customWidth="1"/>
    <col min="2565" max="2565" width="6" style="34" bestFit="1" customWidth="1"/>
    <col min="2566" max="2574" width="4.5703125" style="34" bestFit="1" customWidth="1"/>
    <col min="2575" max="2575" width="9.140625" style="34"/>
    <col min="2576" max="2576" width="5.5703125" style="34" bestFit="1" customWidth="1"/>
    <col min="2577" max="2577" width="10" style="34" bestFit="1" customWidth="1"/>
    <col min="2578" max="2578" width="12.7109375" style="34" bestFit="1" customWidth="1"/>
    <col min="2579" max="2579" width="13.140625" style="34" bestFit="1" customWidth="1"/>
    <col min="2580" max="2580" width="10.140625" style="34" bestFit="1" customWidth="1"/>
    <col min="2581" max="2581" width="12.85546875" style="34" bestFit="1" customWidth="1"/>
    <col min="2582" max="2582" width="13.28515625" style="34" bestFit="1" customWidth="1"/>
    <col min="2583" max="2583" width="9.140625" style="34"/>
    <col min="2584" max="2584" width="19" style="34" bestFit="1" customWidth="1"/>
    <col min="2585" max="2585" width="14.28515625" style="34" customWidth="1"/>
    <col min="2586" max="2816" width="9.140625" style="34"/>
    <col min="2817" max="2817" width="20.7109375" style="34" bestFit="1" customWidth="1"/>
    <col min="2818" max="2818" width="9.140625" style="34"/>
    <col min="2819" max="2819" width="5.85546875" style="34" bestFit="1" customWidth="1"/>
    <col min="2820" max="2820" width="18.5703125" style="34" bestFit="1" customWidth="1"/>
    <col min="2821" max="2821" width="6" style="34" bestFit="1" customWidth="1"/>
    <col min="2822" max="2830" width="4.5703125" style="34" bestFit="1" customWidth="1"/>
    <col min="2831" max="2831" width="9.140625" style="34"/>
    <col min="2832" max="2832" width="5.5703125" style="34" bestFit="1" customWidth="1"/>
    <col min="2833" max="2833" width="10" style="34" bestFit="1" customWidth="1"/>
    <col min="2834" max="2834" width="12.7109375" style="34" bestFit="1" customWidth="1"/>
    <col min="2835" max="2835" width="13.140625" style="34" bestFit="1" customWidth="1"/>
    <col min="2836" max="2836" width="10.140625" style="34" bestFit="1" customWidth="1"/>
    <col min="2837" max="2837" width="12.85546875" style="34" bestFit="1" customWidth="1"/>
    <col min="2838" max="2838" width="13.28515625" style="34" bestFit="1" customWidth="1"/>
    <col min="2839" max="2839" width="9.140625" style="34"/>
    <col min="2840" max="2840" width="19" style="34" bestFit="1" customWidth="1"/>
    <col min="2841" max="2841" width="14.28515625" style="34" customWidth="1"/>
    <col min="2842" max="3072" width="9.140625" style="34"/>
    <col min="3073" max="3073" width="20.7109375" style="34" bestFit="1" customWidth="1"/>
    <col min="3074" max="3074" width="9.140625" style="34"/>
    <col min="3075" max="3075" width="5.85546875" style="34" bestFit="1" customWidth="1"/>
    <col min="3076" max="3076" width="18.5703125" style="34" bestFit="1" customWidth="1"/>
    <col min="3077" max="3077" width="6" style="34" bestFit="1" customWidth="1"/>
    <col min="3078" max="3086" width="4.5703125" style="34" bestFit="1" customWidth="1"/>
    <col min="3087" max="3087" width="9.140625" style="34"/>
    <col min="3088" max="3088" width="5.5703125" style="34" bestFit="1" customWidth="1"/>
    <col min="3089" max="3089" width="10" style="34" bestFit="1" customWidth="1"/>
    <col min="3090" max="3090" width="12.7109375" style="34" bestFit="1" customWidth="1"/>
    <col min="3091" max="3091" width="13.140625" style="34" bestFit="1" customWidth="1"/>
    <col min="3092" max="3092" width="10.140625" style="34" bestFit="1" customWidth="1"/>
    <col min="3093" max="3093" width="12.85546875" style="34" bestFit="1" customWidth="1"/>
    <col min="3094" max="3094" width="13.28515625" style="34" bestFit="1" customWidth="1"/>
    <col min="3095" max="3095" width="9.140625" style="34"/>
    <col min="3096" max="3096" width="19" style="34" bestFit="1" customWidth="1"/>
    <col min="3097" max="3097" width="14.28515625" style="34" customWidth="1"/>
    <col min="3098" max="3328" width="9.140625" style="34"/>
    <col min="3329" max="3329" width="20.7109375" style="34" bestFit="1" customWidth="1"/>
    <col min="3330" max="3330" width="9.140625" style="34"/>
    <col min="3331" max="3331" width="5.85546875" style="34" bestFit="1" customWidth="1"/>
    <col min="3332" max="3332" width="18.5703125" style="34" bestFit="1" customWidth="1"/>
    <col min="3333" max="3333" width="6" style="34" bestFit="1" customWidth="1"/>
    <col min="3334" max="3342" width="4.5703125" style="34" bestFit="1" customWidth="1"/>
    <col min="3343" max="3343" width="9.140625" style="34"/>
    <col min="3344" max="3344" width="5.5703125" style="34" bestFit="1" customWidth="1"/>
    <col min="3345" max="3345" width="10" style="34" bestFit="1" customWidth="1"/>
    <col min="3346" max="3346" width="12.7109375" style="34" bestFit="1" customWidth="1"/>
    <col min="3347" max="3347" width="13.140625" style="34" bestFit="1" customWidth="1"/>
    <col min="3348" max="3348" width="10.140625" style="34" bestFit="1" customWidth="1"/>
    <col min="3349" max="3349" width="12.85546875" style="34" bestFit="1" customWidth="1"/>
    <col min="3350" max="3350" width="13.28515625" style="34" bestFit="1" customWidth="1"/>
    <col min="3351" max="3351" width="9.140625" style="34"/>
    <col min="3352" max="3352" width="19" style="34" bestFit="1" customWidth="1"/>
    <col min="3353" max="3353" width="14.28515625" style="34" customWidth="1"/>
    <col min="3354" max="3584" width="9.140625" style="34"/>
    <col min="3585" max="3585" width="20.7109375" style="34" bestFit="1" customWidth="1"/>
    <col min="3586" max="3586" width="9.140625" style="34"/>
    <col min="3587" max="3587" width="5.85546875" style="34" bestFit="1" customWidth="1"/>
    <col min="3588" max="3588" width="18.5703125" style="34" bestFit="1" customWidth="1"/>
    <col min="3589" max="3589" width="6" style="34" bestFit="1" customWidth="1"/>
    <col min="3590" max="3598" width="4.5703125" style="34" bestFit="1" customWidth="1"/>
    <col min="3599" max="3599" width="9.140625" style="34"/>
    <col min="3600" max="3600" width="5.5703125" style="34" bestFit="1" customWidth="1"/>
    <col min="3601" max="3601" width="10" style="34" bestFit="1" customWidth="1"/>
    <col min="3602" max="3602" width="12.7109375" style="34" bestFit="1" customWidth="1"/>
    <col min="3603" max="3603" width="13.140625" style="34" bestFit="1" customWidth="1"/>
    <col min="3604" max="3604" width="10.140625" style="34" bestFit="1" customWidth="1"/>
    <col min="3605" max="3605" width="12.85546875" style="34" bestFit="1" customWidth="1"/>
    <col min="3606" max="3606" width="13.28515625" style="34" bestFit="1" customWidth="1"/>
    <col min="3607" max="3607" width="9.140625" style="34"/>
    <col min="3608" max="3608" width="19" style="34" bestFit="1" customWidth="1"/>
    <col min="3609" max="3609" width="14.28515625" style="34" customWidth="1"/>
    <col min="3610" max="3840" width="9.140625" style="34"/>
    <col min="3841" max="3841" width="20.7109375" style="34" bestFit="1" customWidth="1"/>
    <col min="3842" max="3842" width="9.140625" style="34"/>
    <col min="3843" max="3843" width="5.85546875" style="34" bestFit="1" customWidth="1"/>
    <col min="3844" max="3844" width="18.5703125" style="34" bestFit="1" customWidth="1"/>
    <col min="3845" max="3845" width="6" style="34" bestFit="1" customWidth="1"/>
    <col min="3846" max="3854" width="4.5703125" style="34" bestFit="1" customWidth="1"/>
    <col min="3855" max="3855" width="9.140625" style="34"/>
    <col min="3856" max="3856" width="5.5703125" style="34" bestFit="1" customWidth="1"/>
    <col min="3857" max="3857" width="10" style="34" bestFit="1" customWidth="1"/>
    <col min="3858" max="3858" width="12.7109375" style="34" bestFit="1" customWidth="1"/>
    <col min="3859" max="3859" width="13.140625" style="34" bestFit="1" customWidth="1"/>
    <col min="3860" max="3860" width="10.140625" style="34" bestFit="1" customWidth="1"/>
    <col min="3861" max="3861" width="12.85546875" style="34" bestFit="1" customWidth="1"/>
    <col min="3862" max="3862" width="13.28515625" style="34" bestFit="1" customWidth="1"/>
    <col min="3863" max="3863" width="9.140625" style="34"/>
    <col min="3864" max="3864" width="19" style="34" bestFit="1" customWidth="1"/>
    <col min="3865" max="3865" width="14.28515625" style="34" customWidth="1"/>
    <col min="3866" max="4096" width="9.140625" style="34"/>
    <col min="4097" max="4097" width="20.7109375" style="34" bestFit="1" customWidth="1"/>
    <col min="4098" max="4098" width="9.140625" style="34"/>
    <col min="4099" max="4099" width="5.85546875" style="34" bestFit="1" customWidth="1"/>
    <col min="4100" max="4100" width="18.5703125" style="34" bestFit="1" customWidth="1"/>
    <col min="4101" max="4101" width="6" style="34" bestFit="1" customWidth="1"/>
    <col min="4102" max="4110" width="4.5703125" style="34" bestFit="1" customWidth="1"/>
    <col min="4111" max="4111" width="9.140625" style="34"/>
    <col min="4112" max="4112" width="5.5703125" style="34" bestFit="1" customWidth="1"/>
    <col min="4113" max="4113" width="10" style="34" bestFit="1" customWidth="1"/>
    <col min="4114" max="4114" width="12.7109375" style="34" bestFit="1" customWidth="1"/>
    <col min="4115" max="4115" width="13.140625" style="34" bestFit="1" customWidth="1"/>
    <col min="4116" max="4116" width="10.140625" style="34" bestFit="1" customWidth="1"/>
    <col min="4117" max="4117" width="12.85546875" style="34" bestFit="1" customWidth="1"/>
    <col min="4118" max="4118" width="13.28515625" style="34" bestFit="1" customWidth="1"/>
    <col min="4119" max="4119" width="9.140625" style="34"/>
    <col min="4120" max="4120" width="19" style="34" bestFit="1" customWidth="1"/>
    <col min="4121" max="4121" width="14.28515625" style="34" customWidth="1"/>
    <col min="4122" max="4352" width="9.140625" style="34"/>
    <col min="4353" max="4353" width="20.7109375" style="34" bestFit="1" customWidth="1"/>
    <col min="4354" max="4354" width="9.140625" style="34"/>
    <col min="4355" max="4355" width="5.85546875" style="34" bestFit="1" customWidth="1"/>
    <col min="4356" max="4356" width="18.5703125" style="34" bestFit="1" customWidth="1"/>
    <col min="4357" max="4357" width="6" style="34" bestFit="1" customWidth="1"/>
    <col min="4358" max="4366" width="4.5703125" style="34" bestFit="1" customWidth="1"/>
    <col min="4367" max="4367" width="9.140625" style="34"/>
    <col min="4368" max="4368" width="5.5703125" style="34" bestFit="1" customWidth="1"/>
    <col min="4369" max="4369" width="10" style="34" bestFit="1" customWidth="1"/>
    <col min="4370" max="4370" width="12.7109375" style="34" bestFit="1" customWidth="1"/>
    <col min="4371" max="4371" width="13.140625" style="34" bestFit="1" customWidth="1"/>
    <col min="4372" max="4372" width="10.140625" style="34" bestFit="1" customWidth="1"/>
    <col min="4373" max="4373" width="12.85546875" style="34" bestFit="1" customWidth="1"/>
    <col min="4374" max="4374" width="13.28515625" style="34" bestFit="1" customWidth="1"/>
    <col min="4375" max="4375" width="9.140625" style="34"/>
    <col min="4376" max="4376" width="19" style="34" bestFit="1" customWidth="1"/>
    <col min="4377" max="4377" width="14.28515625" style="34" customWidth="1"/>
    <col min="4378" max="4608" width="9.140625" style="34"/>
    <col min="4609" max="4609" width="20.7109375" style="34" bestFit="1" customWidth="1"/>
    <col min="4610" max="4610" width="9.140625" style="34"/>
    <col min="4611" max="4611" width="5.85546875" style="34" bestFit="1" customWidth="1"/>
    <col min="4612" max="4612" width="18.5703125" style="34" bestFit="1" customWidth="1"/>
    <col min="4613" max="4613" width="6" style="34" bestFit="1" customWidth="1"/>
    <col min="4614" max="4622" width="4.5703125" style="34" bestFit="1" customWidth="1"/>
    <col min="4623" max="4623" width="9.140625" style="34"/>
    <col min="4624" max="4624" width="5.5703125" style="34" bestFit="1" customWidth="1"/>
    <col min="4625" max="4625" width="10" style="34" bestFit="1" customWidth="1"/>
    <col min="4626" max="4626" width="12.7109375" style="34" bestFit="1" customWidth="1"/>
    <col min="4627" max="4627" width="13.140625" style="34" bestFit="1" customWidth="1"/>
    <col min="4628" max="4628" width="10.140625" style="34" bestFit="1" customWidth="1"/>
    <col min="4629" max="4629" width="12.85546875" style="34" bestFit="1" customWidth="1"/>
    <col min="4630" max="4630" width="13.28515625" style="34" bestFit="1" customWidth="1"/>
    <col min="4631" max="4631" width="9.140625" style="34"/>
    <col min="4632" max="4632" width="19" style="34" bestFit="1" customWidth="1"/>
    <col min="4633" max="4633" width="14.28515625" style="34" customWidth="1"/>
    <col min="4634" max="4864" width="9.140625" style="34"/>
    <col min="4865" max="4865" width="20.7109375" style="34" bestFit="1" customWidth="1"/>
    <col min="4866" max="4866" width="9.140625" style="34"/>
    <col min="4867" max="4867" width="5.85546875" style="34" bestFit="1" customWidth="1"/>
    <col min="4868" max="4868" width="18.5703125" style="34" bestFit="1" customWidth="1"/>
    <col min="4869" max="4869" width="6" style="34" bestFit="1" customWidth="1"/>
    <col min="4870" max="4878" width="4.5703125" style="34" bestFit="1" customWidth="1"/>
    <col min="4879" max="4879" width="9.140625" style="34"/>
    <col min="4880" max="4880" width="5.5703125" style="34" bestFit="1" customWidth="1"/>
    <col min="4881" max="4881" width="10" style="34" bestFit="1" customWidth="1"/>
    <col min="4882" max="4882" width="12.7109375" style="34" bestFit="1" customWidth="1"/>
    <col min="4883" max="4883" width="13.140625" style="34" bestFit="1" customWidth="1"/>
    <col min="4884" max="4884" width="10.140625" style="34" bestFit="1" customWidth="1"/>
    <col min="4885" max="4885" width="12.85546875" style="34" bestFit="1" customWidth="1"/>
    <col min="4886" max="4886" width="13.28515625" style="34" bestFit="1" customWidth="1"/>
    <col min="4887" max="4887" width="9.140625" style="34"/>
    <col min="4888" max="4888" width="19" style="34" bestFit="1" customWidth="1"/>
    <col min="4889" max="4889" width="14.28515625" style="34" customWidth="1"/>
    <col min="4890" max="5120" width="9.140625" style="34"/>
    <col min="5121" max="5121" width="20.7109375" style="34" bestFit="1" customWidth="1"/>
    <col min="5122" max="5122" width="9.140625" style="34"/>
    <col min="5123" max="5123" width="5.85546875" style="34" bestFit="1" customWidth="1"/>
    <col min="5124" max="5124" width="18.5703125" style="34" bestFit="1" customWidth="1"/>
    <col min="5125" max="5125" width="6" style="34" bestFit="1" customWidth="1"/>
    <col min="5126" max="5134" width="4.5703125" style="34" bestFit="1" customWidth="1"/>
    <col min="5135" max="5135" width="9.140625" style="34"/>
    <col min="5136" max="5136" width="5.5703125" style="34" bestFit="1" customWidth="1"/>
    <col min="5137" max="5137" width="10" style="34" bestFit="1" customWidth="1"/>
    <col min="5138" max="5138" width="12.7109375" style="34" bestFit="1" customWidth="1"/>
    <col min="5139" max="5139" width="13.140625" style="34" bestFit="1" customWidth="1"/>
    <col min="5140" max="5140" width="10.140625" style="34" bestFit="1" customWidth="1"/>
    <col min="5141" max="5141" width="12.85546875" style="34" bestFit="1" customWidth="1"/>
    <col min="5142" max="5142" width="13.28515625" style="34" bestFit="1" customWidth="1"/>
    <col min="5143" max="5143" width="9.140625" style="34"/>
    <col min="5144" max="5144" width="19" style="34" bestFit="1" customWidth="1"/>
    <col min="5145" max="5145" width="14.28515625" style="34" customWidth="1"/>
    <col min="5146" max="5376" width="9.140625" style="34"/>
    <col min="5377" max="5377" width="20.7109375" style="34" bestFit="1" customWidth="1"/>
    <col min="5378" max="5378" width="9.140625" style="34"/>
    <col min="5379" max="5379" width="5.85546875" style="34" bestFit="1" customWidth="1"/>
    <col min="5380" max="5380" width="18.5703125" style="34" bestFit="1" customWidth="1"/>
    <col min="5381" max="5381" width="6" style="34" bestFit="1" customWidth="1"/>
    <col min="5382" max="5390" width="4.5703125" style="34" bestFit="1" customWidth="1"/>
    <col min="5391" max="5391" width="9.140625" style="34"/>
    <col min="5392" max="5392" width="5.5703125" style="34" bestFit="1" customWidth="1"/>
    <col min="5393" max="5393" width="10" style="34" bestFit="1" customWidth="1"/>
    <col min="5394" max="5394" width="12.7109375" style="34" bestFit="1" customWidth="1"/>
    <col min="5395" max="5395" width="13.140625" style="34" bestFit="1" customWidth="1"/>
    <col min="5396" max="5396" width="10.140625" style="34" bestFit="1" customWidth="1"/>
    <col min="5397" max="5397" width="12.85546875" style="34" bestFit="1" customWidth="1"/>
    <col min="5398" max="5398" width="13.28515625" style="34" bestFit="1" customWidth="1"/>
    <col min="5399" max="5399" width="9.140625" style="34"/>
    <col min="5400" max="5400" width="19" style="34" bestFit="1" customWidth="1"/>
    <col min="5401" max="5401" width="14.28515625" style="34" customWidth="1"/>
    <col min="5402" max="5632" width="9.140625" style="34"/>
    <col min="5633" max="5633" width="20.7109375" style="34" bestFit="1" customWidth="1"/>
    <col min="5634" max="5634" width="9.140625" style="34"/>
    <col min="5635" max="5635" width="5.85546875" style="34" bestFit="1" customWidth="1"/>
    <col min="5636" max="5636" width="18.5703125" style="34" bestFit="1" customWidth="1"/>
    <col min="5637" max="5637" width="6" style="34" bestFit="1" customWidth="1"/>
    <col min="5638" max="5646" width="4.5703125" style="34" bestFit="1" customWidth="1"/>
    <col min="5647" max="5647" width="9.140625" style="34"/>
    <col min="5648" max="5648" width="5.5703125" style="34" bestFit="1" customWidth="1"/>
    <col min="5649" max="5649" width="10" style="34" bestFit="1" customWidth="1"/>
    <col min="5650" max="5650" width="12.7109375" style="34" bestFit="1" customWidth="1"/>
    <col min="5651" max="5651" width="13.140625" style="34" bestFit="1" customWidth="1"/>
    <col min="5652" max="5652" width="10.140625" style="34" bestFit="1" customWidth="1"/>
    <col min="5653" max="5653" width="12.85546875" style="34" bestFit="1" customWidth="1"/>
    <col min="5654" max="5654" width="13.28515625" style="34" bestFit="1" customWidth="1"/>
    <col min="5655" max="5655" width="9.140625" style="34"/>
    <col min="5656" max="5656" width="19" style="34" bestFit="1" customWidth="1"/>
    <col min="5657" max="5657" width="14.28515625" style="34" customWidth="1"/>
    <col min="5658" max="5888" width="9.140625" style="34"/>
    <col min="5889" max="5889" width="20.7109375" style="34" bestFit="1" customWidth="1"/>
    <col min="5890" max="5890" width="9.140625" style="34"/>
    <col min="5891" max="5891" width="5.85546875" style="34" bestFit="1" customWidth="1"/>
    <col min="5892" max="5892" width="18.5703125" style="34" bestFit="1" customWidth="1"/>
    <col min="5893" max="5893" width="6" style="34" bestFit="1" customWidth="1"/>
    <col min="5894" max="5902" width="4.5703125" style="34" bestFit="1" customWidth="1"/>
    <col min="5903" max="5903" width="9.140625" style="34"/>
    <col min="5904" max="5904" width="5.5703125" style="34" bestFit="1" customWidth="1"/>
    <col min="5905" max="5905" width="10" style="34" bestFit="1" customWidth="1"/>
    <col min="5906" max="5906" width="12.7109375" style="34" bestFit="1" customWidth="1"/>
    <col min="5907" max="5907" width="13.140625" style="34" bestFit="1" customWidth="1"/>
    <col min="5908" max="5908" width="10.140625" style="34" bestFit="1" customWidth="1"/>
    <col min="5909" max="5909" width="12.85546875" style="34" bestFit="1" customWidth="1"/>
    <col min="5910" max="5910" width="13.28515625" style="34" bestFit="1" customWidth="1"/>
    <col min="5911" max="5911" width="9.140625" style="34"/>
    <col min="5912" max="5912" width="19" style="34" bestFit="1" customWidth="1"/>
    <col min="5913" max="5913" width="14.28515625" style="34" customWidth="1"/>
    <col min="5914" max="6144" width="9.140625" style="34"/>
    <col min="6145" max="6145" width="20.7109375" style="34" bestFit="1" customWidth="1"/>
    <col min="6146" max="6146" width="9.140625" style="34"/>
    <col min="6147" max="6147" width="5.85546875" style="34" bestFit="1" customWidth="1"/>
    <col min="6148" max="6148" width="18.5703125" style="34" bestFit="1" customWidth="1"/>
    <col min="6149" max="6149" width="6" style="34" bestFit="1" customWidth="1"/>
    <col min="6150" max="6158" width="4.5703125" style="34" bestFit="1" customWidth="1"/>
    <col min="6159" max="6159" width="9.140625" style="34"/>
    <col min="6160" max="6160" width="5.5703125" style="34" bestFit="1" customWidth="1"/>
    <col min="6161" max="6161" width="10" style="34" bestFit="1" customWidth="1"/>
    <col min="6162" max="6162" width="12.7109375" style="34" bestFit="1" customWidth="1"/>
    <col min="6163" max="6163" width="13.140625" style="34" bestFit="1" customWidth="1"/>
    <col min="6164" max="6164" width="10.140625" style="34" bestFit="1" customWidth="1"/>
    <col min="6165" max="6165" width="12.85546875" style="34" bestFit="1" customWidth="1"/>
    <col min="6166" max="6166" width="13.28515625" style="34" bestFit="1" customWidth="1"/>
    <col min="6167" max="6167" width="9.140625" style="34"/>
    <col min="6168" max="6168" width="19" style="34" bestFit="1" customWidth="1"/>
    <col min="6169" max="6169" width="14.28515625" style="34" customWidth="1"/>
    <col min="6170" max="6400" width="9.140625" style="34"/>
    <col min="6401" max="6401" width="20.7109375" style="34" bestFit="1" customWidth="1"/>
    <col min="6402" max="6402" width="9.140625" style="34"/>
    <col min="6403" max="6403" width="5.85546875" style="34" bestFit="1" customWidth="1"/>
    <col min="6404" max="6404" width="18.5703125" style="34" bestFit="1" customWidth="1"/>
    <col min="6405" max="6405" width="6" style="34" bestFit="1" customWidth="1"/>
    <col min="6406" max="6414" width="4.5703125" style="34" bestFit="1" customWidth="1"/>
    <col min="6415" max="6415" width="9.140625" style="34"/>
    <col min="6416" max="6416" width="5.5703125" style="34" bestFit="1" customWidth="1"/>
    <col min="6417" max="6417" width="10" style="34" bestFit="1" customWidth="1"/>
    <col min="6418" max="6418" width="12.7109375" style="34" bestFit="1" customWidth="1"/>
    <col min="6419" max="6419" width="13.140625" style="34" bestFit="1" customWidth="1"/>
    <col min="6420" max="6420" width="10.140625" style="34" bestFit="1" customWidth="1"/>
    <col min="6421" max="6421" width="12.85546875" style="34" bestFit="1" customWidth="1"/>
    <col min="6422" max="6422" width="13.28515625" style="34" bestFit="1" customWidth="1"/>
    <col min="6423" max="6423" width="9.140625" style="34"/>
    <col min="6424" max="6424" width="19" style="34" bestFit="1" customWidth="1"/>
    <col min="6425" max="6425" width="14.28515625" style="34" customWidth="1"/>
    <col min="6426" max="6656" width="9.140625" style="34"/>
    <col min="6657" max="6657" width="20.7109375" style="34" bestFit="1" customWidth="1"/>
    <col min="6658" max="6658" width="9.140625" style="34"/>
    <col min="6659" max="6659" width="5.85546875" style="34" bestFit="1" customWidth="1"/>
    <col min="6660" max="6660" width="18.5703125" style="34" bestFit="1" customWidth="1"/>
    <col min="6661" max="6661" width="6" style="34" bestFit="1" customWidth="1"/>
    <col min="6662" max="6670" width="4.5703125" style="34" bestFit="1" customWidth="1"/>
    <col min="6671" max="6671" width="9.140625" style="34"/>
    <col min="6672" max="6672" width="5.5703125" style="34" bestFit="1" customWidth="1"/>
    <col min="6673" max="6673" width="10" style="34" bestFit="1" customWidth="1"/>
    <col min="6674" max="6674" width="12.7109375" style="34" bestFit="1" customWidth="1"/>
    <col min="6675" max="6675" width="13.140625" style="34" bestFit="1" customWidth="1"/>
    <col min="6676" max="6676" width="10.140625" style="34" bestFit="1" customWidth="1"/>
    <col min="6677" max="6677" width="12.85546875" style="34" bestFit="1" customWidth="1"/>
    <col min="6678" max="6678" width="13.28515625" style="34" bestFit="1" customWidth="1"/>
    <col min="6679" max="6679" width="9.140625" style="34"/>
    <col min="6680" max="6680" width="19" style="34" bestFit="1" customWidth="1"/>
    <col min="6681" max="6681" width="14.28515625" style="34" customWidth="1"/>
    <col min="6682" max="6912" width="9.140625" style="34"/>
    <col min="6913" max="6913" width="20.7109375" style="34" bestFit="1" customWidth="1"/>
    <col min="6914" max="6914" width="9.140625" style="34"/>
    <col min="6915" max="6915" width="5.85546875" style="34" bestFit="1" customWidth="1"/>
    <col min="6916" max="6916" width="18.5703125" style="34" bestFit="1" customWidth="1"/>
    <col min="6917" max="6917" width="6" style="34" bestFit="1" customWidth="1"/>
    <col min="6918" max="6926" width="4.5703125" style="34" bestFit="1" customWidth="1"/>
    <col min="6927" max="6927" width="9.140625" style="34"/>
    <col min="6928" max="6928" width="5.5703125" style="34" bestFit="1" customWidth="1"/>
    <col min="6929" max="6929" width="10" style="34" bestFit="1" customWidth="1"/>
    <col min="6930" max="6930" width="12.7109375" style="34" bestFit="1" customWidth="1"/>
    <col min="6931" max="6931" width="13.140625" style="34" bestFit="1" customWidth="1"/>
    <col min="6932" max="6932" width="10.140625" style="34" bestFit="1" customWidth="1"/>
    <col min="6933" max="6933" width="12.85546875" style="34" bestFit="1" customWidth="1"/>
    <col min="6934" max="6934" width="13.28515625" style="34" bestFit="1" customWidth="1"/>
    <col min="6935" max="6935" width="9.140625" style="34"/>
    <col min="6936" max="6936" width="19" style="34" bestFit="1" customWidth="1"/>
    <col min="6937" max="6937" width="14.28515625" style="34" customWidth="1"/>
    <col min="6938" max="7168" width="9.140625" style="34"/>
    <col min="7169" max="7169" width="20.7109375" style="34" bestFit="1" customWidth="1"/>
    <col min="7170" max="7170" width="9.140625" style="34"/>
    <col min="7171" max="7171" width="5.85546875" style="34" bestFit="1" customWidth="1"/>
    <col min="7172" max="7172" width="18.5703125" style="34" bestFit="1" customWidth="1"/>
    <col min="7173" max="7173" width="6" style="34" bestFit="1" customWidth="1"/>
    <col min="7174" max="7182" width="4.5703125" style="34" bestFit="1" customWidth="1"/>
    <col min="7183" max="7183" width="9.140625" style="34"/>
    <col min="7184" max="7184" width="5.5703125" style="34" bestFit="1" customWidth="1"/>
    <col min="7185" max="7185" width="10" style="34" bestFit="1" customWidth="1"/>
    <col min="7186" max="7186" width="12.7109375" style="34" bestFit="1" customWidth="1"/>
    <col min="7187" max="7187" width="13.140625" style="34" bestFit="1" customWidth="1"/>
    <col min="7188" max="7188" width="10.140625" style="34" bestFit="1" customWidth="1"/>
    <col min="7189" max="7189" width="12.85546875" style="34" bestFit="1" customWidth="1"/>
    <col min="7190" max="7190" width="13.28515625" style="34" bestFit="1" customWidth="1"/>
    <col min="7191" max="7191" width="9.140625" style="34"/>
    <col min="7192" max="7192" width="19" style="34" bestFit="1" customWidth="1"/>
    <col min="7193" max="7193" width="14.28515625" style="34" customWidth="1"/>
    <col min="7194" max="7424" width="9.140625" style="34"/>
    <col min="7425" max="7425" width="20.7109375" style="34" bestFit="1" customWidth="1"/>
    <col min="7426" max="7426" width="9.140625" style="34"/>
    <col min="7427" max="7427" width="5.85546875" style="34" bestFit="1" customWidth="1"/>
    <col min="7428" max="7428" width="18.5703125" style="34" bestFit="1" customWidth="1"/>
    <col min="7429" max="7429" width="6" style="34" bestFit="1" customWidth="1"/>
    <col min="7430" max="7438" width="4.5703125" style="34" bestFit="1" customWidth="1"/>
    <col min="7439" max="7439" width="9.140625" style="34"/>
    <col min="7440" max="7440" width="5.5703125" style="34" bestFit="1" customWidth="1"/>
    <col min="7441" max="7441" width="10" style="34" bestFit="1" customWidth="1"/>
    <col min="7442" max="7442" width="12.7109375" style="34" bestFit="1" customWidth="1"/>
    <col min="7443" max="7443" width="13.140625" style="34" bestFit="1" customWidth="1"/>
    <col min="7444" max="7444" width="10.140625" style="34" bestFit="1" customWidth="1"/>
    <col min="7445" max="7445" width="12.85546875" style="34" bestFit="1" customWidth="1"/>
    <col min="7446" max="7446" width="13.28515625" style="34" bestFit="1" customWidth="1"/>
    <col min="7447" max="7447" width="9.140625" style="34"/>
    <col min="7448" max="7448" width="19" style="34" bestFit="1" customWidth="1"/>
    <col min="7449" max="7449" width="14.28515625" style="34" customWidth="1"/>
    <col min="7450" max="7680" width="9.140625" style="34"/>
    <col min="7681" max="7681" width="20.7109375" style="34" bestFit="1" customWidth="1"/>
    <col min="7682" max="7682" width="9.140625" style="34"/>
    <col min="7683" max="7683" width="5.85546875" style="34" bestFit="1" customWidth="1"/>
    <col min="7684" max="7684" width="18.5703125" style="34" bestFit="1" customWidth="1"/>
    <col min="7685" max="7685" width="6" style="34" bestFit="1" customWidth="1"/>
    <col min="7686" max="7694" width="4.5703125" style="34" bestFit="1" customWidth="1"/>
    <col min="7695" max="7695" width="9.140625" style="34"/>
    <col min="7696" max="7696" width="5.5703125" style="34" bestFit="1" customWidth="1"/>
    <col min="7697" max="7697" width="10" style="34" bestFit="1" customWidth="1"/>
    <col min="7698" max="7698" width="12.7109375" style="34" bestFit="1" customWidth="1"/>
    <col min="7699" max="7699" width="13.140625" style="34" bestFit="1" customWidth="1"/>
    <col min="7700" max="7700" width="10.140625" style="34" bestFit="1" customWidth="1"/>
    <col min="7701" max="7701" width="12.85546875" style="34" bestFit="1" customWidth="1"/>
    <col min="7702" max="7702" width="13.28515625" style="34" bestFit="1" customWidth="1"/>
    <col min="7703" max="7703" width="9.140625" style="34"/>
    <col min="7704" max="7704" width="19" style="34" bestFit="1" customWidth="1"/>
    <col min="7705" max="7705" width="14.28515625" style="34" customWidth="1"/>
    <col min="7706" max="7936" width="9.140625" style="34"/>
    <col min="7937" max="7937" width="20.7109375" style="34" bestFit="1" customWidth="1"/>
    <col min="7938" max="7938" width="9.140625" style="34"/>
    <col min="7939" max="7939" width="5.85546875" style="34" bestFit="1" customWidth="1"/>
    <col min="7940" max="7940" width="18.5703125" style="34" bestFit="1" customWidth="1"/>
    <col min="7941" max="7941" width="6" style="34" bestFit="1" customWidth="1"/>
    <col min="7942" max="7950" width="4.5703125" style="34" bestFit="1" customWidth="1"/>
    <col min="7951" max="7951" width="9.140625" style="34"/>
    <col min="7952" max="7952" width="5.5703125" style="34" bestFit="1" customWidth="1"/>
    <col min="7953" max="7953" width="10" style="34" bestFit="1" customWidth="1"/>
    <col min="7954" max="7954" width="12.7109375" style="34" bestFit="1" customWidth="1"/>
    <col min="7955" max="7955" width="13.140625" style="34" bestFit="1" customWidth="1"/>
    <col min="7956" max="7956" width="10.140625" style="34" bestFit="1" customWidth="1"/>
    <col min="7957" max="7957" width="12.85546875" style="34" bestFit="1" customWidth="1"/>
    <col min="7958" max="7958" width="13.28515625" style="34" bestFit="1" customWidth="1"/>
    <col min="7959" max="7959" width="9.140625" style="34"/>
    <col min="7960" max="7960" width="19" style="34" bestFit="1" customWidth="1"/>
    <col min="7961" max="7961" width="14.28515625" style="34" customWidth="1"/>
    <col min="7962" max="8192" width="9.140625" style="34"/>
    <col min="8193" max="8193" width="20.7109375" style="34" bestFit="1" customWidth="1"/>
    <col min="8194" max="8194" width="9.140625" style="34"/>
    <col min="8195" max="8195" width="5.85546875" style="34" bestFit="1" customWidth="1"/>
    <col min="8196" max="8196" width="18.5703125" style="34" bestFit="1" customWidth="1"/>
    <col min="8197" max="8197" width="6" style="34" bestFit="1" customWidth="1"/>
    <col min="8198" max="8206" width="4.5703125" style="34" bestFit="1" customWidth="1"/>
    <col min="8207" max="8207" width="9.140625" style="34"/>
    <col min="8208" max="8208" width="5.5703125" style="34" bestFit="1" customWidth="1"/>
    <col min="8209" max="8209" width="10" style="34" bestFit="1" customWidth="1"/>
    <col min="8210" max="8210" width="12.7109375" style="34" bestFit="1" customWidth="1"/>
    <col min="8211" max="8211" width="13.140625" style="34" bestFit="1" customWidth="1"/>
    <col min="8212" max="8212" width="10.140625" style="34" bestFit="1" customWidth="1"/>
    <col min="8213" max="8213" width="12.85546875" style="34" bestFit="1" customWidth="1"/>
    <col min="8214" max="8214" width="13.28515625" style="34" bestFit="1" customWidth="1"/>
    <col min="8215" max="8215" width="9.140625" style="34"/>
    <col min="8216" max="8216" width="19" style="34" bestFit="1" customWidth="1"/>
    <col min="8217" max="8217" width="14.28515625" style="34" customWidth="1"/>
    <col min="8218" max="8448" width="9.140625" style="34"/>
    <col min="8449" max="8449" width="20.7109375" style="34" bestFit="1" customWidth="1"/>
    <col min="8450" max="8450" width="9.140625" style="34"/>
    <col min="8451" max="8451" width="5.85546875" style="34" bestFit="1" customWidth="1"/>
    <col min="8452" max="8452" width="18.5703125" style="34" bestFit="1" customWidth="1"/>
    <col min="8453" max="8453" width="6" style="34" bestFit="1" customWidth="1"/>
    <col min="8454" max="8462" width="4.5703125" style="34" bestFit="1" customWidth="1"/>
    <col min="8463" max="8463" width="9.140625" style="34"/>
    <col min="8464" max="8464" width="5.5703125" style="34" bestFit="1" customWidth="1"/>
    <col min="8465" max="8465" width="10" style="34" bestFit="1" customWidth="1"/>
    <col min="8466" max="8466" width="12.7109375" style="34" bestFit="1" customWidth="1"/>
    <col min="8467" max="8467" width="13.140625" style="34" bestFit="1" customWidth="1"/>
    <col min="8468" max="8468" width="10.140625" style="34" bestFit="1" customWidth="1"/>
    <col min="8469" max="8469" width="12.85546875" style="34" bestFit="1" customWidth="1"/>
    <col min="8470" max="8470" width="13.28515625" style="34" bestFit="1" customWidth="1"/>
    <col min="8471" max="8471" width="9.140625" style="34"/>
    <col min="8472" max="8472" width="19" style="34" bestFit="1" customWidth="1"/>
    <col min="8473" max="8473" width="14.28515625" style="34" customWidth="1"/>
    <col min="8474" max="8704" width="9.140625" style="34"/>
    <col min="8705" max="8705" width="20.7109375" style="34" bestFit="1" customWidth="1"/>
    <col min="8706" max="8706" width="9.140625" style="34"/>
    <col min="8707" max="8707" width="5.85546875" style="34" bestFit="1" customWidth="1"/>
    <col min="8708" max="8708" width="18.5703125" style="34" bestFit="1" customWidth="1"/>
    <col min="8709" max="8709" width="6" style="34" bestFit="1" customWidth="1"/>
    <col min="8710" max="8718" width="4.5703125" style="34" bestFit="1" customWidth="1"/>
    <col min="8719" max="8719" width="9.140625" style="34"/>
    <col min="8720" max="8720" width="5.5703125" style="34" bestFit="1" customWidth="1"/>
    <col min="8721" max="8721" width="10" style="34" bestFit="1" customWidth="1"/>
    <col min="8722" max="8722" width="12.7109375" style="34" bestFit="1" customWidth="1"/>
    <col min="8723" max="8723" width="13.140625" style="34" bestFit="1" customWidth="1"/>
    <col min="8724" max="8724" width="10.140625" style="34" bestFit="1" customWidth="1"/>
    <col min="8725" max="8725" width="12.85546875" style="34" bestFit="1" customWidth="1"/>
    <col min="8726" max="8726" width="13.28515625" style="34" bestFit="1" customWidth="1"/>
    <col min="8727" max="8727" width="9.140625" style="34"/>
    <col min="8728" max="8728" width="19" style="34" bestFit="1" customWidth="1"/>
    <col min="8729" max="8729" width="14.28515625" style="34" customWidth="1"/>
    <col min="8730" max="8960" width="9.140625" style="34"/>
    <col min="8961" max="8961" width="20.7109375" style="34" bestFit="1" customWidth="1"/>
    <col min="8962" max="8962" width="9.140625" style="34"/>
    <col min="8963" max="8963" width="5.85546875" style="34" bestFit="1" customWidth="1"/>
    <col min="8964" max="8964" width="18.5703125" style="34" bestFit="1" customWidth="1"/>
    <col min="8965" max="8965" width="6" style="34" bestFit="1" customWidth="1"/>
    <col min="8966" max="8974" width="4.5703125" style="34" bestFit="1" customWidth="1"/>
    <col min="8975" max="8975" width="9.140625" style="34"/>
    <col min="8976" max="8976" width="5.5703125" style="34" bestFit="1" customWidth="1"/>
    <col min="8977" max="8977" width="10" style="34" bestFit="1" customWidth="1"/>
    <col min="8978" max="8978" width="12.7109375" style="34" bestFit="1" customWidth="1"/>
    <col min="8979" max="8979" width="13.140625" style="34" bestFit="1" customWidth="1"/>
    <col min="8980" max="8980" width="10.140625" style="34" bestFit="1" customWidth="1"/>
    <col min="8981" max="8981" width="12.85546875" style="34" bestFit="1" customWidth="1"/>
    <col min="8982" max="8982" width="13.28515625" style="34" bestFit="1" customWidth="1"/>
    <col min="8983" max="8983" width="9.140625" style="34"/>
    <col min="8984" max="8984" width="19" style="34" bestFit="1" customWidth="1"/>
    <col min="8985" max="8985" width="14.28515625" style="34" customWidth="1"/>
    <col min="8986" max="9216" width="9.140625" style="34"/>
    <col min="9217" max="9217" width="20.7109375" style="34" bestFit="1" customWidth="1"/>
    <col min="9218" max="9218" width="9.140625" style="34"/>
    <col min="9219" max="9219" width="5.85546875" style="34" bestFit="1" customWidth="1"/>
    <col min="9220" max="9220" width="18.5703125" style="34" bestFit="1" customWidth="1"/>
    <col min="9221" max="9221" width="6" style="34" bestFit="1" customWidth="1"/>
    <col min="9222" max="9230" width="4.5703125" style="34" bestFit="1" customWidth="1"/>
    <col min="9231" max="9231" width="9.140625" style="34"/>
    <col min="9232" max="9232" width="5.5703125" style="34" bestFit="1" customWidth="1"/>
    <col min="9233" max="9233" width="10" style="34" bestFit="1" customWidth="1"/>
    <col min="9234" max="9234" width="12.7109375" style="34" bestFit="1" customWidth="1"/>
    <col min="9235" max="9235" width="13.140625" style="34" bestFit="1" customWidth="1"/>
    <col min="9236" max="9236" width="10.140625" style="34" bestFit="1" customWidth="1"/>
    <col min="9237" max="9237" width="12.85546875" style="34" bestFit="1" customWidth="1"/>
    <col min="9238" max="9238" width="13.28515625" style="34" bestFit="1" customWidth="1"/>
    <col min="9239" max="9239" width="9.140625" style="34"/>
    <col min="9240" max="9240" width="19" style="34" bestFit="1" customWidth="1"/>
    <col min="9241" max="9241" width="14.28515625" style="34" customWidth="1"/>
    <col min="9242" max="9472" width="9.140625" style="34"/>
    <col min="9473" max="9473" width="20.7109375" style="34" bestFit="1" customWidth="1"/>
    <col min="9474" max="9474" width="9.140625" style="34"/>
    <col min="9475" max="9475" width="5.85546875" style="34" bestFit="1" customWidth="1"/>
    <col min="9476" max="9476" width="18.5703125" style="34" bestFit="1" customWidth="1"/>
    <col min="9477" max="9477" width="6" style="34" bestFit="1" customWidth="1"/>
    <col min="9478" max="9486" width="4.5703125" style="34" bestFit="1" customWidth="1"/>
    <col min="9487" max="9487" width="9.140625" style="34"/>
    <col min="9488" max="9488" width="5.5703125" style="34" bestFit="1" customWidth="1"/>
    <col min="9489" max="9489" width="10" style="34" bestFit="1" customWidth="1"/>
    <col min="9490" max="9490" width="12.7109375" style="34" bestFit="1" customWidth="1"/>
    <col min="9491" max="9491" width="13.140625" style="34" bestFit="1" customWidth="1"/>
    <col min="9492" max="9492" width="10.140625" style="34" bestFit="1" customWidth="1"/>
    <col min="9493" max="9493" width="12.85546875" style="34" bestFit="1" customWidth="1"/>
    <col min="9494" max="9494" width="13.28515625" style="34" bestFit="1" customWidth="1"/>
    <col min="9495" max="9495" width="9.140625" style="34"/>
    <col min="9496" max="9496" width="19" style="34" bestFit="1" customWidth="1"/>
    <col min="9497" max="9497" width="14.28515625" style="34" customWidth="1"/>
    <col min="9498" max="9728" width="9.140625" style="34"/>
    <col min="9729" max="9729" width="20.7109375" style="34" bestFit="1" customWidth="1"/>
    <col min="9730" max="9730" width="9.140625" style="34"/>
    <col min="9731" max="9731" width="5.85546875" style="34" bestFit="1" customWidth="1"/>
    <col min="9732" max="9732" width="18.5703125" style="34" bestFit="1" customWidth="1"/>
    <col min="9733" max="9733" width="6" style="34" bestFit="1" customWidth="1"/>
    <col min="9734" max="9742" width="4.5703125" style="34" bestFit="1" customWidth="1"/>
    <col min="9743" max="9743" width="9.140625" style="34"/>
    <col min="9744" max="9744" width="5.5703125" style="34" bestFit="1" customWidth="1"/>
    <col min="9745" max="9745" width="10" style="34" bestFit="1" customWidth="1"/>
    <col min="9746" max="9746" width="12.7109375" style="34" bestFit="1" customWidth="1"/>
    <col min="9747" max="9747" width="13.140625" style="34" bestFit="1" customWidth="1"/>
    <col min="9748" max="9748" width="10.140625" style="34" bestFit="1" customWidth="1"/>
    <col min="9749" max="9749" width="12.85546875" style="34" bestFit="1" customWidth="1"/>
    <col min="9750" max="9750" width="13.28515625" style="34" bestFit="1" customWidth="1"/>
    <col min="9751" max="9751" width="9.140625" style="34"/>
    <col min="9752" max="9752" width="19" style="34" bestFit="1" customWidth="1"/>
    <col min="9753" max="9753" width="14.28515625" style="34" customWidth="1"/>
    <col min="9754" max="9984" width="9.140625" style="34"/>
    <col min="9985" max="9985" width="20.7109375" style="34" bestFit="1" customWidth="1"/>
    <col min="9986" max="9986" width="9.140625" style="34"/>
    <col min="9987" max="9987" width="5.85546875" style="34" bestFit="1" customWidth="1"/>
    <col min="9988" max="9988" width="18.5703125" style="34" bestFit="1" customWidth="1"/>
    <col min="9989" max="9989" width="6" style="34" bestFit="1" customWidth="1"/>
    <col min="9990" max="9998" width="4.5703125" style="34" bestFit="1" customWidth="1"/>
    <col min="9999" max="9999" width="9.140625" style="34"/>
    <col min="10000" max="10000" width="5.5703125" style="34" bestFit="1" customWidth="1"/>
    <col min="10001" max="10001" width="10" style="34" bestFit="1" customWidth="1"/>
    <col min="10002" max="10002" width="12.7109375" style="34" bestFit="1" customWidth="1"/>
    <col min="10003" max="10003" width="13.140625" style="34" bestFit="1" customWidth="1"/>
    <col min="10004" max="10004" width="10.140625" style="34" bestFit="1" customWidth="1"/>
    <col min="10005" max="10005" width="12.85546875" style="34" bestFit="1" customWidth="1"/>
    <col min="10006" max="10006" width="13.28515625" style="34" bestFit="1" customWidth="1"/>
    <col min="10007" max="10007" width="9.140625" style="34"/>
    <col min="10008" max="10008" width="19" style="34" bestFit="1" customWidth="1"/>
    <col min="10009" max="10009" width="14.28515625" style="34" customWidth="1"/>
    <col min="10010" max="10240" width="9.140625" style="34"/>
    <col min="10241" max="10241" width="20.7109375" style="34" bestFit="1" customWidth="1"/>
    <col min="10242" max="10242" width="9.140625" style="34"/>
    <col min="10243" max="10243" width="5.85546875" style="34" bestFit="1" customWidth="1"/>
    <col min="10244" max="10244" width="18.5703125" style="34" bestFit="1" customWidth="1"/>
    <col min="10245" max="10245" width="6" style="34" bestFit="1" customWidth="1"/>
    <col min="10246" max="10254" width="4.5703125" style="34" bestFit="1" customWidth="1"/>
    <col min="10255" max="10255" width="9.140625" style="34"/>
    <col min="10256" max="10256" width="5.5703125" style="34" bestFit="1" customWidth="1"/>
    <col min="10257" max="10257" width="10" style="34" bestFit="1" customWidth="1"/>
    <col min="10258" max="10258" width="12.7109375" style="34" bestFit="1" customWidth="1"/>
    <col min="10259" max="10259" width="13.140625" style="34" bestFit="1" customWidth="1"/>
    <col min="10260" max="10260" width="10.140625" style="34" bestFit="1" customWidth="1"/>
    <col min="10261" max="10261" width="12.85546875" style="34" bestFit="1" customWidth="1"/>
    <col min="10262" max="10262" width="13.28515625" style="34" bestFit="1" customWidth="1"/>
    <col min="10263" max="10263" width="9.140625" style="34"/>
    <col min="10264" max="10264" width="19" style="34" bestFit="1" customWidth="1"/>
    <col min="10265" max="10265" width="14.28515625" style="34" customWidth="1"/>
    <col min="10266" max="10496" width="9.140625" style="34"/>
    <col min="10497" max="10497" width="20.7109375" style="34" bestFit="1" customWidth="1"/>
    <col min="10498" max="10498" width="9.140625" style="34"/>
    <col min="10499" max="10499" width="5.85546875" style="34" bestFit="1" customWidth="1"/>
    <col min="10500" max="10500" width="18.5703125" style="34" bestFit="1" customWidth="1"/>
    <col min="10501" max="10501" width="6" style="34" bestFit="1" customWidth="1"/>
    <col min="10502" max="10510" width="4.5703125" style="34" bestFit="1" customWidth="1"/>
    <col min="10511" max="10511" width="9.140625" style="34"/>
    <col min="10512" max="10512" width="5.5703125" style="34" bestFit="1" customWidth="1"/>
    <col min="10513" max="10513" width="10" style="34" bestFit="1" customWidth="1"/>
    <col min="10514" max="10514" width="12.7109375" style="34" bestFit="1" customWidth="1"/>
    <col min="10515" max="10515" width="13.140625" style="34" bestFit="1" customWidth="1"/>
    <col min="10516" max="10516" width="10.140625" style="34" bestFit="1" customWidth="1"/>
    <col min="10517" max="10517" width="12.85546875" style="34" bestFit="1" customWidth="1"/>
    <col min="10518" max="10518" width="13.28515625" style="34" bestFit="1" customWidth="1"/>
    <col min="10519" max="10519" width="9.140625" style="34"/>
    <col min="10520" max="10520" width="19" style="34" bestFit="1" customWidth="1"/>
    <col min="10521" max="10521" width="14.28515625" style="34" customWidth="1"/>
    <col min="10522" max="10752" width="9.140625" style="34"/>
    <col min="10753" max="10753" width="20.7109375" style="34" bestFit="1" customWidth="1"/>
    <col min="10754" max="10754" width="9.140625" style="34"/>
    <col min="10755" max="10755" width="5.85546875" style="34" bestFit="1" customWidth="1"/>
    <col min="10756" max="10756" width="18.5703125" style="34" bestFit="1" customWidth="1"/>
    <col min="10757" max="10757" width="6" style="34" bestFit="1" customWidth="1"/>
    <col min="10758" max="10766" width="4.5703125" style="34" bestFit="1" customWidth="1"/>
    <col min="10767" max="10767" width="9.140625" style="34"/>
    <col min="10768" max="10768" width="5.5703125" style="34" bestFit="1" customWidth="1"/>
    <col min="10769" max="10769" width="10" style="34" bestFit="1" customWidth="1"/>
    <col min="10770" max="10770" width="12.7109375" style="34" bestFit="1" customWidth="1"/>
    <col min="10771" max="10771" width="13.140625" style="34" bestFit="1" customWidth="1"/>
    <col min="10772" max="10772" width="10.140625" style="34" bestFit="1" customWidth="1"/>
    <col min="10773" max="10773" width="12.85546875" style="34" bestFit="1" customWidth="1"/>
    <col min="10774" max="10774" width="13.28515625" style="34" bestFit="1" customWidth="1"/>
    <col min="10775" max="10775" width="9.140625" style="34"/>
    <col min="10776" max="10776" width="19" style="34" bestFit="1" customWidth="1"/>
    <col min="10777" max="10777" width="14.28515625" style="34" customWidth="1"/>
    <col min="10778" max="11008" width="9.140625" style="34"/>
    <col min="11009" max="11009" width="20.7109375" style="34" bestFit="1" customWidth="1"/>
    <col min="11010" max="11010" width="9.140625" style="34"/>
    <col min="11011" max="11011" width="5.85546875" style="34" bestFit="1" customWidth="1"/>
    <col min="11012" max="11012" width="18.5703125" style="34" bestFit="1" customWidth="1"/>
    <col min="11013" max="11013" width="6" style="34" bestFit="1" customWidth="1"/>
    <col min="11014" max="11022" width="4.5703125" style="34" bestFit="1" customWidth="1"/>
    <col min="11023" max="11023" width="9.140625" style="34"/>
    <col min="11024" max="11024" width="5.5703125" style="34" bestFit="1" customWidth="1"/>
    <col min="11025" max="11025" width="10" style="34" bestFit="1" customWidth="1"/>
    <col min="11026" max="11026" width="12.7109375" style="34" bestFit="1" customWidth="1"/>
    <col min="11027" max="11027" width="13.140625" style="34" bestFit="1" customWidth="1"/>
    <col min="11028" max="11028" width="10.140625" style="34" bestFit="1" customWidth="1"/>
    <col min="11029" max="11029" width="12.85546875" style="34" bestFit="1" customWidth="1"/>
    <col min="11030" max="11030" width="13.28515625" style="34" bestFit="1" customWidth="1"/>
    <col min="11031" max="11031" width="9.140625" style="34"/>
    <col min="11032" max="11032" width="19" style="34" bestFit="1" customWidth="1"/>
    <col min="11033" max="11033" width="14.28515625" style="34" customWidth="1"/>
    <col min="11034" max="11264" width="9.140625" style="34"/>
    <col min="11265" max="11265" width="20.7109375" style="34" bestFit="1" customWidth="1"/>
    <col min="11266" max="11266" width="9.140625" style="34"/>
    <col min="11267" max="11267" width="5.85546875" style="34" bestFit="1" customWidth="1"/>
    <col min="11268" max="11268" width="18.5703125" style="34" bestFit="1" customWidth="1"/>
    <col min="11269" max="11269" width="6" style="34" bestFit="1" customWidth="1"/>
    <col min="11270" max="11278" width="4.5703125" style="34" bestFit="1" customWidth="1"/>
    <col min="11279" max="11279" width="9.140625" style="34"/>
    <col min="11280" max="11280" width="5.5703125" style="34" bestFit="1" customWidth="1"/>
    <col min="11281" max="11281" width="10" style="34" bestFit="1" customWidth="1"/>
    <col min="11282" max="11282" width="12.7109375" style="34" bestFit="1" customWidth="1"/>
    <col min="11283" max="11283" width="13.140625" style="34" bestFit="1" customWidth="1"/>
    <col min="11284" max="11284" width="10.140625" style="34" bestFit="1" customWidth="1"/>
    <col min="11285" max="11285" width="12.85546875" style="34" bestFit="1" customWidth="1"/>
    <col min="11286" max="11286" width="13.28515625" style="34" bestFit="1" customWidth="1"/>
    <col min="11287" max="11287" width="9.140625" style="34"/>
    <col min="11288" max="11288" width="19" style="34" bestFit="1" customWidth="1"/>
    <col min="11289" max="11289" width="14.28515625" style="34" customWidth="1"/>
    <col min="11290" max="11520" width="9.140625" style="34"/>
    <col min="11521" max="11521" width="20.7109375" style="34" bestFit="1" customWidth="1"/>
    <col min="11522" max="11522" width="9.140625" style="34"/>
    <col min="11523" max="11523" width="5.85546875" style="34" bestFit="1" customWidth="1"/>
    <col min="11524" max="11524" width="18.5703125" style="34" bestFit="1" customWidth="1"/>
    <col min="11525" max="11525" width="6" style="34" bestFit="1" customWidth="1"/>
    <col min="11526" max="11534" width="4.5703125" style="34" bestFit="1" customWidth="1"/>
    <col min="11535" max="11535" width="9.140625" style="34"/>
    <col min="11536" max="11536" width="5.5703125" style="34" bestFit="1" customWidth="1"/>
    <col min="11537" max="11537" width="10" style="34" bestFit="1" customWidth="1"/>
    <col min="11538" max="11538" width="12.7109375" style="34" bestFit="1" customWidth="1"/>
    <col min="11539" max="11539" width="13.140625" style="34" bestFit="1" customWidth="1"/>
    <col min="11540" max="11540" width="10.140625" style="34" bestFit="1" customWidth="1"/>
    <col min="11541" max="11541" width="12.85546875" style="34" bestFit="1" customWidth="1"/>
    <col min="11542" max="11542" width="13.28515625" style="34" bestFit="1" customWidth="1"/>
    <col min="11543" max="11543" width="9.140625" style="34"/>
    <col min="11544" max="11544" width="19" style="34" bestFit="1" customWidth="1"/>
    <col min="11545" max="11545" width="14.28515625" style="34" customWidth="1"/>
    <col min="11546" max="11776" width="9.140625" style="34"/>
    <col min="11777" max="11777" width="20.7109375" style="34" bestFit="1" customWidth="1"/>
    <col min="11778" max="11778" width="9.140625" style="34"/>
    <col min="11779" max="11779" width="5.85546875" style="34" bestFit="1" customWidth="1"/>
    <col min="11780" max="11780" width="18.5703125" style="34" bestFit="1" customWidth="1"/>
    <col min="11781" max="11781" width="6" style="34" bestFit="1" customWidth="1"/>
    <col min="11782" max="11790" width="4.5703125" style="34" bestFit="1" customWidth="1"/>
    <col min="11791" max="11791" width="9.140625" style="34"/>
    <col min="11792" max="11792" width="5.5703125" style="34" bestFit="1" customWidth="1"/>
    <col min="11793" max="11793" width="10" style="34" bestFit="1" customWidth="1"/>
    <col min="11794" max="11794" width="12.7109375" style="34" bestFit="1" customWidth="1"/>
    <col min="11795" max="11795" width="13.140625" style="34" bestFit="1" customWidth="1"/>
    <col min="11796" max="11796" width="10.140625" style="34" bestFit="1" customWidth="1"/>
    <col min="11797" max="11797" width="12.85546875" style="34" bestFit="1" customWidth="1"/>
    <col min="11798" max="11798" width="13.28515625" style="34" bestFit="1" customWidth="1"/>
    <col min="11799" max="11799" width="9.140625" style="34"/>
    <col min="11800" max="11800" width="19" style="34" bestFit="1" customWidth="1"/>
    <col min="11801" max="11801" width="14.28515625" style="34" customWidth="1"/>
    <col min="11802" max="12032" width="9.140625" style="34"/>
    <col min="12033" max="12033" width="20.7109375" style="34" bestFit="1" customWidth="1"/>
    <col min="12034" max="12034" width="9.140625" style="34"/>
    <col min="12035" max="12035" width="5.85546875" style="34" bestFit="1" customWidth="1"/>
    <col min="12036" max="12036" width="18.5703125" style="34" bestFit="1" customWidth="1"/>
    <col min="12037" max="12037" width="6" style="34" bestFit="1" customWidth="1"/>
    <col min="12038" max="12046" width="4.5703125" style="34" bestFit="1" customWidth="1"/>
    <col min="12047" max="12047" width="9.140625" style="34"/>
    <col min="12048" max="12048" width="5.5703125" style="34" bestFit="1" customWidth="1"/>
    <col min="12049" max="12049" width="10" style="34" bestFit="1" customWidth="1"/>
    <col min="12050" max="12050" width="12.7109375" style="34" bestFit="1" customWidth="1"/>
    <col min="12051" max="12051" width="13.140625" style="34" bestFit="1" customWidth="1"/>
    <col min="12052" max="12052" width="10.140625" style="34" bestFit="1" customWidth="1"/>
    <col min="12053" max="12053" width="12.85546875" style="34" bestFit="1" customWidth="1"/>
    <col min="12054" max="12054" width="13.28515625" style="34" bestFit="1" customWidth="1"/>
    <col min="12055" max="12055" width="9.140625" style="34"/>
    <col min="12056" max="12056" width="19" style="34" bestFit="1" customWidth="1"/>
    <col min="12057" max="12057" width="14.28515625" style="34" customWidth="1"/>
    <col min="12058" max="12288" width="9.140625" style="34"/>
    <col min="12289" max="12289" width="20.7109375" style="34" bestFit="1" customWidth="1"/>
    <col min="12290" max="12290" width="9.140625" style="34"/>
    <col min="12291" max="12291" width="5.85546875" style="34" bestFit="1" customWidth="1"/>
    <col min="12292" max="12292" width="18.5703125" style="34" bestFit="1" customWidth="1"/>
    <col min="12293" max="12293" width="6" style="34" bestFit="1" customWidth="1"/>
    <col min="12294" max="12302" width="4.5703125" style="34" bestFit="1" customWidth="1"/>
    <col min="12303" max="12303" width="9.140625" style="34"/>
    <col min="12304" max="12304" width="5.5703125" style="34" bestFit="1" customWidth="1"/>
    <col min="12305" max="12305" width="10" style="34" bestFit="1" customWidth="1"/>
    <col min="12306" max="12306" width="12.7109375" style="34" bestFit="1" customWidth="1"/>
    <col min="12307" max="12307" width="13.140625" style="34" bestFit="1" customWidth="1"/>
    <col min="12308" max="12308" width="10.140625" style="34" bestFit="1" customWidth="1"/>
    <col min="12309" max="12309" width="12.85546875" style="34" bestFit="1" customWidth="1"/>
    <col min="12310" max="12310" width="13.28515625" style="34" bestFit="1" customWidth="1"/>
    <col min="12311" max="12311" width="9.140625" style="34"/>
    <col min="12312" max="12312" width="19" style="34" bestFit="1" customWidth="1"/>
    <col min="12313" max="12313" width="14.28515625" style="34" customWidth="1"/>
    <col min="12314" max="12544" width="9.140625" style="34"/>
    <col min="12545" max="12545" width="20.7109375" style="34" bestFit="1" customWidth="1"/>
    <col min="12546" max="12546" width="9.140625" style="34"/>
    <col min="12547" max="12547" width="5.85546875" style="34" bestFit="1" customWidth="1"/>
    <col min="12548" max="12548" width="18.5703125" style="34" bestFit="1" customWidth="1"/>
    <col min="12549" max="12549" width="6" style="34" bestFit="1" customWidth="1"/>
    <col min="12550" max="12558" width="4.5703125" style="34" bestFit="1" customWidth="1"/>
    <col min="12559" max="12559" width="9.140625" style="34"/>
    <col min="12560" max="12560" width="5.5703125" style="34" bestFit="1" customWidth="1"/>
    <col min="12561" max="12561" width="10" style="34" bestFit="1" customWidth="1"/>
    <col min="12562" max="12562" width="12.7109375" style="34" bestFit="1" customWidth="1"/>
    <col min="12563" max="12563" width="13.140625" style="34" bestFit="1" customWidth="1"/>
    <col min="12564" max="12564" width="10.140625" style="34" bestFit="1" customWidth="1"/>
    <col min="12565" max="12565" width="12.85546875" style="34" bestFit="1" customWidth="1"/>
    <col min="12566" max="12566" width="13.28515625" style="34" bestFit="1" customWidth="1"/>
    <col min="12567" max="12567" width="9.140625" style="34"/>
    <col min="12568" max="12568" width="19" style="34" bestFit="1" customWidth="1"/>
    <col min="12569" max="12569" width="14.28515625" style="34" customWidth="1"/>
    <col min="12570" max="12800" width="9.140625" style="34"/>
    <col min="12801" max="12801" width="20.7109375" style="34" bestFit="1" customWidth="1"/>
    <col min="12802" max="12802" width="9.140625" style="34"/>
    <col min="12803" max="12803" width="5.85546875" style="34" bestFit="1" customWidth="1"/>
    <col min="12804" max="12804" width="18.5703125" style="34" bestFit="1" customWidth="1"/>
    <col min="12805" max="12805" width="6" style="34" bestFit="1" customWidth="1"/>
    <col min="12806" max="12814" width="4.5703125" style="34" bestFit="1" customWidth="1"/>
    <col min="12815" max="12815" width="9.140625" style="34"/>
    <col min="12816" max="12816" width="5.5703125" style="34" bestFit="1" customWidth="1"/>
    <col min="12817" max="12817" width="10" style="34" bestFit="1" customWidth="1"/>
    <col min="12818" max="12818" width="12.7109375" style="34" bestFit="1" customWidth="1"/>
    <col min="12819" max="12819" width="13.140625" style="34" bestFit="1" customWidth="1"/>
    <col min="12820" max="12820" width="10.140625" style="34" bestFit="1" customWidth="1"/>
    <col min="12821" max="12821" width="12.85546875" style="34" bestFit="1" customWidth="1"/>
    <col min="12822" max="12822" width="13.28515625" style="34" bestFit="1" customWidth="1"/>
    <col min="12823" max="12823" width="9.140625" style="34"/>
    <col min="12824" max="12824" width="19" style="34" bestFit="1" customWidth="1"/>
    <col min="12825" max="12825" width="14.28515625" style="34" customWidth="1"/>
    <col min="12826" max="13056" width="9.140625" style="34"/>
    <col min="13057" max="13057" width="20.7109375" style="34" bestFit="1" customWidth="1"/>
    <col min="13058" max="13058" width="9.140625" style="34"/>
    <col min="13059" max="13059" width="5.85546875" style="34" bestFit="1" customWidth="1"/>
    <col min="13060" max="13060" width="18.5703125" style="34" bestFit="1" customWidth="1"/>
    <col min="13061" max="13061" width="6" style="34" bestFit="1" customWidth="1"/>
    <col min="13062" max="13070" width="4.5703125" style="34" bestFit="1" customWidth="1"/>
    <col min="13071" max="13071" width="9.140625" style="34"/>
    <col min="13072" max="13072" width="5.5703125" style="34" bestFit="1" customWidth="1"/>
    <col min="13073" max="13073" width="10" style="34" bestFit="1" customWidth="1"/>
    <col min="13074" max="13074" width="12.7109375" style="34" bestFit="1" customWidth="1"/>
    <col min="13075" max="13075" width="13.140625" style="34" bestFit="1" customWidth="1"/>
    <col min="13076" max="13076" width="10.140625" style="34" bestFit="1" customWidth="1"/>
    <col min="13077" max="13077" width="12.85546875" style="34" bestFit="1" customWidth="1"/>
    <col min="13078" max="13078" width="13.28515625" style="34" bestFit="1" customWidth="1"/>
    <col min="13079" max="13079" width="9.140625" style="34"/>
    <col min="13080" max="13080" width="19" style="34" bestFit="1" customWidth="1"/>
    <col min="13081" max="13081" width="14.28515625" style="34" customWidth="1"/>
    <col min="13082" max="13312" width="9.140625" style="34"/>
    <col min="13313" max="13313" width="20.7109375" style="34" bestFit="1" customWidth="1"/>
    <col min="13314" max="13314" width="9.140625" style="34"/>
    <col min="13315" max="13315" width="5.85546875" style="34" bestFit="1" customWidth="1"/>
    <col min="13316" max="13316" width="18.5703125" style="34" bestFit="1" customWidth="1"/>
    <col min="13317" max="13317" width="6" style="34" bestFit="1" customWidth="1"/>
    <col min="13318" max="13326" width="4.5703125" style="34" bestFit="1" customWidth="1"/>
    <col min="13327" max="13327" width="9.140625" style="34"/>
    <col min="13328" max="13328" width="5.5703125" style="34" bestFit="1" customWidth="1"/>
    <col min="13329" max="13329" width="10" style="34" bestFit="1" customWidth="1"/>
    <col min="13330" max="13330" width="12.7109375" style="34" bestFit="1" customWidth="1"/>
    <col min="13331" max="13331" width="13.140625" style="34" bestFit="1" customWidth="1"/>
    <col min="13332" max="13332" width="10.140625" style="34" bestFit="1" customWidth="1"/>
    <col min="13333" max="13333" width="12.85546875" style="34" bestFit="1" customWidth="1"/>
    <col min="13334" max="13334" width="13.28515625" style="34" bestFit="1" customWidth="1"/>
    <col min="13335" max="13335" width="9.140625" style="34"/>
    <col min="13336" max="13336" width="19" style="34" bestFit="1" customWidth="1"/>
    <col min="13337" max="13337" width="14.28515625" style="34" customWidth="1"/>
    <col min="13338" max="13568" width="9.140625" style="34"/>
    <col min="13569" max="13569" width="20.7109375" style="34" bestFit="1" customWidth="1"/>
    <col min="13570" max="13570" width="9.140625" style="34"/>
    <col min="13571" max="13571" width="5.85546875" style="34" bestFit="1" customWidth="1"/>
    <col min="13572" max="13572" width="18.5703125" style="34" bestFit="1" customWidth="1"/>
    <col min="13573" max="13573" width="6" style="34" bestFit="1" customWidth="1"/>
    <col min="13574" max="13582" width="4.5703125" style="34" bestFit="1" customWidth="1"/>
    <col min="13583" max="13583" width="9.140625" style="34"/>
    <col min="13584" max="13584" width="5.5703125" style="34" bestFit="1" customWidth="1"/>
    <col min="13585" max="13585" width="10" style="34" bestFit="1" customWidth="1"/>
    <col min="13586" max="13586" width="12.7109375" style="34" bestFit="1" customWidth="1"/>
    <col min="13587" max="13587" width="13.140625" style="34" bestFit="1" customWidth="1"/>
    <col min="13588" max="13588" width="10.140625" style="34" bestFit="1" customWidth="1"/>
    <col min="13589" max="13589" width="12.85546875" style="34" bestFit="1" customWidth="1"/>
    <col min="13590" max="13590" width="13.28515625" style="34" bestFit="1" customWidth="1"/>
    <col min="13591" max="13591" width="9.140625" style="34"/>
    <col min="13592" max="13592" width="19" style="34" bestFit="1" customWidth="1"/>
    <col min="13593" max="13593" width="14.28515625" style="34" customWidth="1"/>
    <col min="13594" max="13824" width="9.140625" style="34"/>
    <col min="13825" max="13825" width="20.7109375" style="34" bestFit="1" customWidth="1"/>
    <col min="13826" max="13826" width="9.140625" style="34"/>
    <col min="13827" max="13827" width="5.85546875" style="34" bestFit="1" customWidth="1"/>
    <col min="13828" max="13828" width="18.5703125" style="34" bestFit="1" customWidth="1"/>
    <col min="13829" max="13829" width="6" style="34" bestFit="1" customWidth="1"/>
    <col min="13830" max="13838" width="4.5703125" style="34" bestFit="1" customWidth="1"/>
    <col min="13839" max="13839" width="9.140625" style="34"/>
    <col min="13840" max="13840" width="5.5703125" style="34" bestFit="1" customWidth="1"/>
    <col min="13841" max="13841" width="10" style="34" bestFit="1" customWidth="1"/>
    <col min="13842" max="13842" width="12.7109375" style="34" bestFit="1" customWidth="1"/>
    <col min="13843" max="13843" width="13.140625" style="34" bestFit="1" customWidth="1"/>
    <col min="13844" max="13844" width="10.140625" style="34" bestFit="1" customWidth="1"/>
    <col min="13845" max="13845" width="12.85546875" style="34" bestFit="1" customWidth="1"/>
    <col min="13846" max="13846" width="13.28515625" style="34" bestFit="1" customWidth="1"/>
    <col min="13847" max="13847" width="9.140625" style="34"/>
    <col min="13848" max="13848" width="19" style="34" bestFit="1" customWidth="1"/>
    <col min="13849" max="13849" width="14.28515625" style="34" customWidth="1"/>
    <col min="13850" max="14080" width="9.140625" style="34"/>
    <col min="14081" max="14081" width="20.7109375" style="34" bestFit="1" customWidth="1"/>
    <col min="14082" max="14082" width="9.140625" style="34"/>
    <col min="14083" max="14083" width="5.85546875" style="34" bestFit="1" customWidth="1"/>
    <col min="14084" max="14084" width="18.5703125" style="34" bestFit="1" customWidth="1"/>
    <col min="14085" max="14085" width="6" style="34" bestFit="1" customWidth="1"/>
    <col min="14086" max="14094" width="4.5703125" style="34" bestFit="1" customWidth="1"/>
    <col min="14095" max="14095" width="9.140625" style="34"/>
    <col min="14096" max="14096" width="5.5703125" style="34" bestFit="1" customWidth="1"/>
    <col min="14097" max="14097" width="10" style="34" bestFit="1" customWidth="1"/>
    <col min="14098" max="14098" width="12.7109375" style="34" bestFit="1" customWidth="1"/>
    <col min="14099" max="14099" width="13.140625" style="34" bestFit="1" customWidth="1"/>
    <col min="14100" max="14100" width="10.140625" style="34" bestFit="1" customWidth="1"/>
    <col min="14101" max="14101" width="12.85546875" style="34" bestFit="1" customWidth="1"/>
    <col min="14102" max="14102" width="13.28515625" style="34" bestFit="1" customWidth="1"/>
    <col min="14103" max="14103" width="9.140625" style="34"/>
    <col min="14104" max="14104" width="19" style="34" bestFit="1" customWidth="1"/>
    <col min="14105" max="14105" width="14.28515625" style="34" customWidth="1"/>
    <col min="14106" max="14336" width="9.140625" style="34"/>
    <col min="14337" max="14337" width="20.7109375" style="34" bestFit="1" customWidth="1"/>
    <col min="14338" max="14338" width="9.140625" style="34"/>
    <col min="14339" max="14339" width="5.85546875" style="34" bestFit="1" customWidth="1"/>
    <col min="14340" max="14340" width="18.5703125" style="34" bestFit="1" customWidth="1"/>
    <col min="14341" max="14341" width="6" style="34" bestFit="1" customWidth="1"/>
    <col min="14342" max="14350" width="4.5703125" style="34" bestFit="1" customWidth="1"/>
    <col min="14351" max="14351" width="9.140625" style="34"/>
    <col min="14352" max="14352" width="5.5703125" style="34" bestFit="1" customWidth="1"/>
    <col min="14353" max="14353" width="10" style="34" bestFit="1" customWidth="1"/>
    <col min="14354" max="14354" width="12.7109375" style="34" bestFit="1" customWidth="1"/>
    <col min="14355" max="14355" width="13.140625" style="34" bestFit="1" customWidth="1"/>
    <col min="14356" max="14356" width="10.140625" style="34" bestFit="1" customWidth="1"/>
    <col min="14357" max="14357" width="12.85546875" style="34" bestFit="1" customWidth="1"/>
    <col min="14358" max="14358" width="13.28515625" style="34" bestFit="1" customWidth="1"/>
    <col min="14359" max="14359" width="9.140625" style="34"/>
    <col min="14360" max="14360" width="19" style="34" bestFit="1" customWidth="1"/>
    <col min="14361" max="14361" width="14.28515625" style="34" customWidth="1"/>
    <col min="14362" max="14592" width="9.140625" style="34"/>
    <col min="14593" max="14593" width="20.7109375" style="34" bestFit="1" customWidth="1"/>
    <col min="14594" max="14594" width="9.140625" style="34"/>
    <col min="14595" max="14595" width="5.85546875" style="34" bestFit="1" customWidth="1"/>
    <col min="14596" max="14596" width="18.5703125" style="34" bestFit="1" customWidth="1"/>
    <col min="14597" max="14597" width="6" style="34" bestFit="1" customWidth="1"/>
    <col min="14598" max="14606" width="4.5703125" style="34" bestFit="1" customWidth="1"/>
    <col min="14607" max="14607" width="9.140625" style="34"/>
    <col min="14608" max="14608" width="5.5703125" style="34" bestFit="1" customWidth="1"/>
    <col min="14609" max="14609" width="10" style="34" bestFit="1" customWidth="1"/>
    <col min="14610" max="14610" width="12.7109375" style="34" bestFit="1" customWidth="1"/>
    <col min="14611" max="14611" width="13.140625" style="34" bestFit="1" customWidth="1"/>
    <col min="14612" max="14612" width="10.140625" style="34" bestFit="1" customWidth="1"/>
    <col min="14613" max="14613" width="12.85546875" style="34" bestFit="1" customWidth="1"/>
    <col min="14614" max="14614" width="13.28515625" style="34" bestFit="1" customWidth="1"/>
    <col min="14615" max="14615" width="9.140625" style="34"/>
    <col min="14616" max="14616" width="19" style="34" bestFit="1" customWidth="1"/>
    <col min="14617" max="14617" width="14.28515625" style="34" customWidth="1"/>
    <col min="14618" max="14848" width="9.140625" style="34"/>
    <col min="14849" max="14849" width="20.7109375" style="34" bestFit="1" customWidth="1"/>
    <col min="14850" max="14850" width="9.140625" style="34"/>
    <col min="14851" max="14851" width="5.85546875" style="34" bestFit="1" customWidth="1"/>
    <col min="14852" max="14852" width="18.5703125" style="34" bestFit="1" customWidth="1"/>
    <col min="14853" max="14853" width="6" style="34" bestFit="1" customWidth="1"/>
    <col min="14854" max="14862" width="4.5703125" style="34" bestFit="1" customWidth="1"/>
    <col min="14863" max="14863" width="9.140625" style="34"/>
    <col min="14864" max="14864" width="5.5703125" style="34" bestFit="1" customWidth="1"/>
    <col min="14865" max="14865" width="10" style="34" bestFit="1" customWidth="1"/>
    <col min="14866" max="14866" width="12.7109375" style="34" bestFit="1" customWidth="1"/>
    <col min="14867" max="14867" width="13.140625" style="34" bestFit="1" customWidth="1"/>
    <col min="14868" max="14868" width="10.140625" style="34" bestFit="1" customWidth="1"/>
    <col min="14869" max="14869" width="12.85546875" style="34" bestFit="1" customWidth="1"/>
    <col min="14870" max="14870" width="13.28515625" style="34" bestFit="1" customWidth="1"/>
    <col min="14871" max="14871" width="9.140625" style="34"/>
    <col min="14872" max="14872" width="19" style="34" bestFit="1" customWidth="1"/>
    <col min="14873" max="14873" width="14.28515625" style="34" customWidth="1"/>
    <col min="14874" max="15104" width="9.140625" style="34"/>
    <col min="15105" max="15105" width="20.7109375" style="34" bestFit="1" customWidth="1"/>
    <col min="15106" max="15106" width="9.140625" style="34"/>
    <col min="15107" max="15107" width="5.85546875" style="34" bestFit="1" customWidth="1"/>
    <col min="15108" max="15108" width="18.5703125" style="34" bestFit="1" customWidth="1"/>
    <col min="15109" max="15109" width="6" style="34" bestFit="1" customWidth="1"/>
    <col min="15110" max="15118" width="4.5703125" style="34" bestFit="1" customWidth="1"/>
    <col min="15119" max="15119" width="9.140625" style="34"/>
    <col min="15120" max="15120" width="5.5703125" style="34" bestFit="1" customWidth="1"/>
    <col min="15121" max="15121" width="10" style="34" bestFit="1" customWidth="1"/>
    <col min="15122" max="15122" width="12.7109375" style="34" bestFit="1" customWidth="1"/>
    <col min="15123" max="15123" width="13.140625" style="34" bestFit="1" customWidth="1"/>
    <col min="15124" max="15124" width="10.140625" style="34" bestFit="1" customWidth="1"/>
    <col min="15125" max="15125" width="12.85546875" style="34" bestFit="1" customWidth="1"/>
    <col min="15126" max="15126" width="13.28515625" style="34" bestFit="1" customWidth="1"/>
    <col min="15127" max="15127" width="9.140625" style="34"/>
    <col min="15128" max="15128" width="19" style="34" bestFit="1" customWidth="1"/>
    <col min="15129" max="15129" width="14.28515625" style="34" customWidth="1"/>
    <col min="15130" max="15360" width="9.140625" style="34"/>
    <col min="15361" max="15361" width="20.7109375" style="34" bestFit="1" customWidth="1"/>
    <col min="15362" max="15362" width="9.140625" style="34"/>
    <col min="15363" max="15363" width="5.85546875" style="34" bestFit="1" customWidth="1"/>
    <col min="15364" max="15364" width="18.5703125" style="34" bestFit="1" customWidth="1"/>
    <col min="15365" max="15365" width="6" style="34" bestFit="1" customWidth="1"/>
    <col min="15366" max="15374" width="4.5703125" style="34" bestFit="1" customWidth="1"/>
    <col min="15375" max="15375" width="9.140625" style="34"/>
    <col min="15376" max="15376" width="5.5703125" style="34" bestFit="1" customWidth="1"/>
    <col min="15377" max="15377" width="10" style="34" bestFit="1" customWidth="1"/>
    <col min="15378" max="15378" width="12.7109375" style="34" bestFit="1" customWidth="1"/>
    <col min="15379" max="15379" width="13.140625" style="34" bestFit="1" customWidth="1"/>
    <col min="15380" max="15380" width="10.140625" style="34" bestFit="1" customWidth="1"/>
    <col min="15381" max="15381" width="12.85546875" style="34" bestFit="1" customWidth="1"/>
    <col min="15382" max="15382" width="13.28515625" style="34" bestFit="1" customWidth="1"/>
    <col min="15383" max="15383" width="9.140625" style="34"/>
    <col min="15384" max="15384" width="19" style="34" bestFit="1" customWidth="1"/>
    <col min="15385" max="15385" width="14.28515625" style="34" customWidth="1"/>
    <col min="15386" max="15616" width="9.140625" style="34"/>
    <col min="15617" max="15617" width="20.7109375" style="34" bestFit="1" customWidth="1"/>
    <col min="15618" max="15618" width="9.140625" style="34"/>
    <col min="15619" max="15619" width="5.85546875" style="34" bestFit="1" customWidth="1"/>
    <col min="15620" max="15620" width="18.5703125" style="34" bestFit="1" customWidth="1"/>
    <col min="15621" max="15621" width="6" style="34" bestFit="1" customWidth="1"/>
    <col min="15622" max="15630" width="4.5703125" style="34" bestFit="1" customWidth="1"/>
    <col min="15631" max="15631" width="9.140625" style="34"/>
    <col min="15632" max="15632" width="5.5703125" style="34" bestFit="1" customWidth="1"/>
    <col min="15633" max="15633" width="10" style="34" bestFit="1" customWidth="1"/>
    <col min="15634" max="15634" width="12.7109375" style="34" bestFit="1" customWidth="1"/>
    <col min="15635" max="15635" width="13.140625" style="34" bestFit="1" customWidth="1"/>
    <col min="15636" max="15636" width="10.140625" style="34" bestFit="1" customWidth="1"/>
    <col min="15637" max="15637" width="12.85546875" style="34" bestFit="1" customWidth="1"/>
    <col min="15638" max="15638" width="13.28515625" style="34" bestFit="1" customWidth="1"/>
    <col min="15639" max="15639" width="9.140625" style="34"/>
    <col min="15640" max="15640" width="19" style="34" bestFit="1" customWidth="1"/>
    <col min="15641" max="15641" width="14.28515625" style="34" customWidth="1"/>
    <col min="15642" max="15872" width="9.140625" style="34"/>
    <col min="15873" max="15873" width="20.7109375" style="34" bestFit="1" customWidth="1"/>
    <col min="15874" max="15874" width="9.140625" style="34"/>
    <col min="15875" max="15875" width="5.85546875" style="34" bestFit="1" customWidth="1"/>
    <col min="15876" max="15876" width="18.5703125" style="34" bestFit="1" customWidth="1"/>
    <col min="15877" max="15877" width="6" style="34" bestFit="1" customWidth="1"/>
    <col min="15878" max="15886" width="4.5703125" style="34" bestFit="1" customWidth="1"/>
    <col min="15887" max="15887" width="9.140625" style="34"/>
    <col min="15888" max="15888" width="5.5703125" style="34" bestFit="1" customWidth="1"/>
    <col min="15889" max="15889" width="10" style="34" bestFit="1" customWidth="1"/>
    <col min="15890" max="15890" width="12.7109375" style="34" bestFit="1" customWidth="1"/>
    <col min="15891" max="15891" width="13.140625" style="34" bestFit="1" customWidth="1"/>
    <col min="15892" max="15892" width="10.140625" style="34" bestFit="1" customWidth="1"/>
    <col min="15893" max="15893" width="12.85546875" style="34" bestFit="1" customWidth="1"/>
    <col min="15894" max="15894" width="13.28515625" style="34" bestFit="1" customWidth="1"/>
    <col min="15895" max="15895" width="9.140625" style="34"/>
    <col min="15896" max="15896" width="19" style="34" bestFit="1" customWidth="1"/>
    <col min="15897" max="15897" width="14.28515625" style="34" customWidth="1"/>
    <col min="15898" max="16128" width="9.140625" style="34"/>
    <col min="16129" max="16129" width="20.7109375" style="34" bestFit="1" customWidth="1"/>
    <col min="16130" max="16130" width="9.140625" style="34"/>
    <col min="16131" max="16131" width="5.85546875" style="34" bestFit="1" customWidth="1"/>
    <col min="16132" max="16132" width="18.5703125" style="34" bestFit="1" customWidth="1"/>
    <col min="16133" max="16133" width="6" style="34" bestFit="1" customWidth="1"/>
    <col min="16134" max="16142" width="4.5703125" style="34" bestFit="1" customWidth="1"/>
    <col min="16143" max="16143" width="9.140625" style="34"/>
    <col min="16144" max="16144" width="5.5703125" style="34" bestFit="1" customWidth="1"/>
    <col min="16145" max="16145" width="10" style="34" bestFit="1" customWidth="1"/>
    <col min="16146" max="16146" width="12.7109375" style="34" bestFit="1" customWidth="1"/>
    <col min="16147" max="16147" width="13.140625" style="34" bestFit="1" customWidth="1"/>
    <col min="16148" max="16148" width="10.140625" style="34" bestFit="1" customWidth="1"/>
    <col min="16149" max="16149" width="12.85546875" style="34" bestFit="1" customWidth="1"/>
    <col min="16150" max="16150" width="13.28515625" style="34" bestFit="1" customWidth="1"/>
    <col min="16151" max="16151" width="9.140625" style="34"/>
    <col min="16152" max="16152" width="19" style="34" bestFit="1" customWidth="1"/>
    <col min="16153" max="16153" width="14.28515625" style="34" customWidth="1"/>
    <col min="16154" max="16384" width="9.140625" style="34"/>
  </cols>
  <sheetData>
    <row r="1" spans="1:25" ht="15" thickBot="1" x14ac:dyDescent="0.25">
      <c r="A1" s="495" t="s">
        <v>0</v>
      </c>
      <c r="B1" s="8" t="s">
        <v>18</v>
      </c>
      <c r="C1" s="56" t="s">
        <v>17</v>
      </c>
      <c r="D1" s="383" t="s">
        <v>58</v>
      </c>
      <c r="E1" s="57" t="s">
        <v>2</v>
      </c>
      <c r="F1" s="62" t="s">
        <v>7</v>
      </c>
      <c r="G1" s="56" t="s">
        <v>8</v>
      </c>
      <c r="H1" s="56" t="s">
        <v>9</v>
      </c>
      <c r="I1" s="56" t="s">
        <v>10</v>
      </c>
      <c r="J1" s="56" t="s">
        <v>11</v>
      </c>
      <c r="K1" s="56" t="s">
        <v>12</v>
      </c>
      <c r="L1" s="56" t="s">
        <v>13</v>
      </c>
      <c r="M1" s="56" t="s">
        <v>14</v>
      </c>
      <c r="N1" s="383" t="s">
        <v>15</v>
      </c>
      <c r="O1" s="8" t="s">
        <v>16</v>
      </c>
      <c r="P1" s="220" t="s">
        <v>1</v>
      </c>
      <c r="Q1" s="467" t="s">
        <v>53</v>
      </c>
      <c r="R1" s="219" t="s">
        <v>54</v>
      </c>
      <c r="S1" s="219" t="s">
        <v>55</v>
      </c>
      <c r="T1" s="219" t="s">
        <v>50</v>
      </c>
      <c r="U1" s="219" t="s">
        <v>51</v>
      </c>
      <c r="V1" s="220" t="s">
        <v>52</v>
      </c>
      <c r="W1" s="10"/>
    </row>
    <row r="2" spans="1:25" ht="15" thickBot="1" x14ac:dyDescent="0.25">
      <c r="A2" s="496" t="s">
        <v>36</v>
      </c>
      <c r="B2" s="435">
        <v>40406</v>
      </c>
      <c r="C2" s="516">
        <v>17</v>
      </c>
      <c r="D2" s="392" t="s">
        <v>167</v>
      </c>
      <c r="E2" s="320">
        <v>1</v>
      </c>
      <c r="F2" s="391">
        <v>6</v>
      </c>
      <c r="G2" s="392">
        <v>5</v>
      </c>
      <c r="H2" s="392">
        <v>7</v>
      </c>
      <c r="I2" s="392">
        <v>6</v>
      </c>
      <c r="J2" s="392">
        <v>5</v>
      </c>
      <c r="K2" s="392">
        <v>5</v>
      </c>
      <c r="L2" s="392">
        <v>5</v>
      </c>
      <c r="M2" s="392">
        <v>7</v>
      </c>
      <c r="N2" s="393">
        <v>6</v>
      </c>
      <c r="O2" s="391">
        <v>52</v>
      </c>
      <c r="P2" s="497">
        <v>51</v>
      </c>
      <c r="Q2" s="451">
        <v>14</v>
      </c>
      <c r="R2" s="426">
        <v>12</v>
      </c>
      <c r="S2" s="426">
        <v>14</v>
      </c>
      <c r="T2" s="426"/>
      <c r="U2" s="426"/>
      <c r="V2" s="427"/>
      <c r="X2" s="1049" t="s">
        <v>151</v>
      </c>
      <c r="Y2" s="1050"/>
    </row>
    <row r="3" spans="1:25" x14ac:dyDescent="0.2">
      <c r="A3" s="431" t="s">
        <v>28</v>
      </c>
      <c r="B3" s="442">
        <v>40406</v>
      </c>
      <c r="C3" s="517">
        <v>17</v>
      </c>
      <c r="D3" s="12" t="s">
        <v>168</v>
      </c>
      <c r="E3" s="15">
        <v>1</v>
      </c>
      <c r="F3" s="440">
        <v>6</v>
      </c>
      <c r="G3" s="12">
        <v>5</v>
      </c>
      <c r="H3" s="12">
        <v>4</v>
      </c>
      <c r="I3" s="12">
        <v>7</v>
      </c>
      <c r="J3" s="12">
        <v>6</v>
      </c>
      <c r="K3" s="12">
        <v>4</v>
      </c>
      <c r="L3" s="12">
        <v>5</v>
      </c>
      <c r="M3" s="12">
        <v>6</v>
      </c>
      <c r="N3" s="384">
        <v>6</v>
      </c>
      <c r="O3" s="440">
        <v>49</v>
      </c>
      <c r="P3" s="498">
        <v>49</v>
      </c>
      <c r="Q3" s="447">
        <v>14</v>
      </c>
      <c r="R3" s="70">
        <v>12</v>
      </c>
      <c r="S3" s="70">
        <v>14</v>
      </c>
      <c r="T3" s="70"/>
      <c r="U3" s="70"/>
      <c r="V3" s="71"/>
      <c r="X3" s="499" t="s">
        <v>26</v>
      </c>
      <c r="Y3" s="408">
        <v>45.33</v>
      </c>
    </row>
    <row r="4" spans="1:25" x14ac:dyDescent="0.2">
      <c r="A4" s="500" t="s">
        <v>27</v>
      </c>
      <c r="B4" s="442">
        <v>40406</v>
      </c>
      <c r="C4" s="517">
        <v>17</v>
      </c>
      <c r="D4" s="12" t="s">
        <v>169</v>
      </c>
      <c r="E4" s="15">
        <v>1</v>
      </c>
      <c r="F4" s="440">
        <v>6</v>
      </c>
      <c r="G4" s="12">
        <v>4</v>
      </c>
      <c r="H4" s="12">
        <v>6</v>
      </c>
      <c r="I4" s="12">
        <v>6</v>
      </c>
      <c r="J4" s="12">
        <v>6</v>
      </c>
      <c r="K4" s="12">
        <v>8</v>
      </c>
      <c r="L4" s="12">
        <v>4</v>
      </c>
      <c r="M4" s="12">
        <v>6</v>
      </c>
      <c r="N4" s="384">
        <v>7</v>
      </c>
      <c r="O4" s="440">
        <v>53</v>
      </c>
      <c r="P4" s="498">
        <v>53</v>
      </c>
      <c r="Q4" s="447">
        <v>14</v>
      </c>
      <c r="R4" s="70">
        <v>12</v>
      </c>
      <c r="S4" s="70">
        <v>14</v>
      </c>
      <c r="T4" s="70"/>
      <c r="U4" s="70"/>
      <c r="V4" s="71"/>
      <c r="X4" s="411" t="s">
        <v>27</v>
      </c>
      <c r="Y4" s="410">
        <v>52.45</v>
      </c>
    </row>
    <row r="5" spans="1:25" x14ac:dyDescent="0.2">
      <c r="A5" s="431" t="s">
        <v>30</v>
      </c>
      <c r="B5" s="442">
        <v>40406</v>
      </c>
      <c r="C5" s="517">
        <v>17</v>
      </c>
      <c r="D5" s="12" t="s">
        <v>170</v>
      </c>
      <c r="E5" s="15">
        <v>1</v>
      </c>
      <c r="F5" s="440">
        <v>5</v>
      </c>
      <c r="G5" s="12">
        <v>5</v>
      </c>
      <c r="H5" s="12">
        <v>5</v>
      </c>
      <c r="I5" s="12">
        <v>5</v>
      </c>
      <c r="J5" s="12">
        <v>4</v>
      </c>
      <c r="K5" s="12">
        <v>5</v>
      </c>
      <c r="L5" s="12">
        <v>5</v>
      </c>
      <c r="M5" s="12">
        <v>5</v>
      </c>
      <c r="N5" s="384">
        <v>6</v>
      </c>
      <c r="O5" s="440">
        <v>45</v>
      </c>
      <c r="P5" s="498">
        <v>45</v>
      </c>
      <c r="Q5" s="447">
        <v>14</v>
      </c>
      <c r="R5" s="70">
        <v>12</v>
      </c>
      <c r="S5" s="70">
        <v>14</v>
      </c>
      <c r="T5" s="70"/>
      <c r="U5" s="70"/>
      <c r="V5" s="71"/>
      <c r="X5" s="501" t="s">
        <v>28</v>
      </c>
      <c r="Y5" s="410">
        <v>48.33</v>
      </c>
    </row>
    <row r="6" spans="1:25" x14ac:dyDescent="0.2">
      <c r="A6" s="500" t="s">
        <v>47</v>
      </c>
      <c r="B6" s="442">
        <v>40406</v>
      </c>
      <c r="C6" s="517">
        <v>17</v>
      </c>
      <c r="D6" s="12" t="s">
        <v>171</v>
      </c>
      <c r="E6" s="15">
        <v>2</v>
      </c>
      <c r="F6" s="440">
        <v>5</v>
      </c>
      <c r="G6" s="12">
        <v>4</v>
      </c>
      <c r="H6" s="12">
        <v>4</v>
      </c>
      <c r="I6" s="12">
        <v>4</v>
      </c>
      <c r="J6" s="12">
        <v>6</v>
      </c>
      <c r="K6" s="12">
        <v>5</v>
      </c>
      <c r="L6" s="12">
        <v>4</v>
      </c>
      <c r="M6" s="12">
        <v>6</v>
      </c>
      <c r="N6" s="384">
        <v>7</v>
      </c>
      <c r="O6" s="440">
        <v>45</v>
      </c>
      <c r="P6" s="498">
        <v>45</v>
      </c>
      <c r="Q6" s="447">
        <v>14</v>
      </c>
      <c r="R6" s="70">
        <v>12</v>
      </c>
      <c r="S6" s="70">
        <v>14</v>
      </c>
      <c r="T6" s="70"/>
      <c r="U6" s="70"/>
      <c r="V6" s="71"/>
      <c r="X6" s="411" t="s">
        <v>29</v>
      </c>
      <c r="Y6" s="410">
        <v>44.11</v>
      </c>
    </row>
    <row r="7" spans="1:25" x14ac:dyDescent="0.2">
      <c r="A7" s="431" t="s">
        <v>32</v>
      </c>
      <c r="B7" s="442">
        <v>40406</v>
      </c>
      <c r="C7" s="517">
        <v>17</v>
      </c>
      <c r="D7" s="12" t="s">
        <v>172</v>
      </c>
      <c r="E7" s="15">
        <v>2</v>
      </c>
      <c r="F7" s="440">
        <v>5</v>
      </c>
      <c r="G7" s="12">
        <v>4</v>
      </c>
      <c r="H7" s="12">
        <v>3</v>
      </c>
      <c r="I7" s="12">
        <v>6</v>
      </c>
      <c r="J7" s="12">
        <v>4</v>
      </c>
      <c r="K7" s="12">
        <v>6</v>
      </c>
      <c r="L7" s="12">
        <v>5</v>
      </c>
      <c r="M7" s="12">
        <v>5</v>
      </c>
      <c r="N7" s="384">
        <v>6</v>
      </c>
      <c r="O7" s="440">
        <v>44</v>
      </c>
      <c r="P7" s="498">
        <v>44</v>
      </c>
      <c r="Q7" s="447">
        <v>14</v>
      </c>
      <c r="R7" s="70">
        <v>12</v>
      </c>
      <c r="S7" s="70">
        <v>14</v>
      </c>
      <c r="T7" s="70"/>
      <c r="U7" s="70"/>
      <c r="V7" s="71"/>
      <c r="X7" s="411" t="s">
        <v>30</v>
      </c>
      <c r="Y7" s="410">
        <v>44.67</v>
      </c>
    </row>
    <row r="8" spans="1:25" x14ac:dyDescent="0.2">
      <c r="A8" s="431" t="s">
        <v>26</v>
      </c>
      <c r="B8" s="442">
        <v>40406</v>
      </c>
      <c r="C8" s="517">
        <v>17</v>
      </c>
      <c r="D8" s="12" t="s">
        <v>173</v>
      </c>
      <c r="E8" s="15">
        <v>2</v>
      </c>
      <c r="F8" s="440">
        <v>5</v>
      </c>
      <c r="G8" s="12">
        <v>4</v>
      </c>
      <c r="H8" s="12">
        <v>3</v>
      </c>
      <c r="I8" s="12">
        <v>6</v>
      </c>
      <c r="J8" s="12">
        <v>5</v>
      </c>
      <c r="K8" s="12">
        <v>5</v>
      </c>
      <c r="L8" s="12">
        <v>4</v>
      </c>
      <c r="M8" s="12">
        <v>6</v>
      </c>
      <c r="N8" s="384">
        <v>7</v>
      </c>
      <c r="O8" s="440">
        <v>45</v>
      </c>
      <c r="P8" s="498">
        <v>45</v>
      </c>
      <c r="Q8" s="447">
        <v>14</v>
      </c>
      <c r="R8" s="70">
        <v>12</v>
      </c>
      <c r="S8" s="70">
        <v>14</v>
      </c>
      <c r="T8" s="70"/>
      <c r="U8" s="70"/>
      <c r="V8" s="71"/>
      <c r="X8" s="411" t="s">
        <v>31</v>
      </c>
      <c r="Y8" s="410">
        <v>47.67</v>
      </c>
    </row>
    <row r="9" spans="1:25" x14ac:dyDescent="0.2">
      <c r="A9" s="431" t="s">
        <v>39</v>
      </c>
      <c r="B9" s="442">
        <v>40406</v>
      </c>
      <c r="C9" s="517">
        <v>17</v>
      </c>
      <c r="D9" s="12" t="s">
        <v>174</v>
      </c>
      <c r="E9" s="15">
        <v>3</v>
      </c>
      <c r="F9" s="440">
        <v>4</v>
      </c>
      <c r="G9" s="12">
        <v>4</v>
      </c>
      <c r="H9" s="12">
        <v>4</v>
      </c>
      <c r="I9" s="12">
        <v>5</v>
      </c>
      <c r="J9" s="12">
        <v>5</v>
      </c>
      <c r="K9" s="12">
        <v>5</v>
      </c>
      <c r="L9" s="12">
        <v>5</v>
      </c>
      <c r="M9" s="12">
        <v>4</v>
      </c>
      <c r="N9" s="384">
        <v>6</v>
      </c>
      <c r="O9" s="440">
        <v>42</v>
      </c>
      <c r="P9" s="498">
        <v>42</v>
      </c>
      <c r="Q9" s="447">
        <v>14</v>
      </c>
      <c r="R9" s="70">
        <v>12</v>
      </c>
      <c r="S9" s="70">
        <v>14</v>
      </c>
      <c r="T9" s="70"/>
      <c r="U9" s="70"/>
      <c r="V9" s="71"/>
      <c r="X9" s="411" t="s">
        <v>32</v>
      </c>
      <c r="Y9" s="410">
        <v>44.67</v>
      </c>
    </row>
    <row r="10" spans="1:25" x14ac:dyDescent="0.2">
      <c r="A10" s="431" t="s">
        <v>40</v>
      </c>
      <c r="B10" s="442">
        <v>40406</v>
      </c>
      <c r="C10" s="517">
        <v>17</v>
      </c>
      <c r="D10" s="12" t="s">
        <v>175</v>
      </c>
      <c r="E10" s="15">
        <v>3</v>
      </c>
      <c r="F10" s="440">
        <v>5</v>
      </c>
      <c r="G10" s="12">
        <v>4</v>
      </c>
      <c r="H10" s="12">
        <v>4</v>
      </c>
      <c r="I10" s="12">
        <v>4</v>
      </c>
      <c r="J10" s="12">
        <v>6</v>
      </c>
      <c r="K10" s="12">
        <v>4</v>
      </c>
      <c r="L10" s="12">
        <v>4</v>
      </c>
      <c r="M10" s="12">
        <v>4</v>
      </c>
      <c r="N10" s="384">
        <v>4</v>
      </c>
      <c r="O10" s="440">
        <v>39</v>
      </c>
      <c r="P10" s="498">
        <v>39</v>
      </c>
      <c r="Q10" s="447">
        <v>14</v>
      </c>
      <c r="R10" s="70">
        <v>12</v>
      </c>
      <c r="S10" s="70">
        <v>14</v>
      </c>
      <c r="T10" s="70"/>
      <c r="U10" s="70">
        <v>6</v>
      </c>
      <c r="V10" s="71"/>
      <c r="X10" s="411" t="s">
        <v>48</v>
      </c>
      <c r="Y10" s="410">
        <v>40.5</v>
      </c>
    </row>
    <row r="11" spans="1:25" x14ac:dyDescent="0.2">
      <c r="A11" s="500" t="s">
        <v>43</v>
      </c>
      <c r="B11" s="442">
        <v>40406</v>
      </c>
      <c r="C11" s="517">
        <v>17</v>
      </c>
      <c r="D11" s="12" t="s">
        <v>176</v>
      </c>
      <c r="E11" s="15">
        <v>3</v>
      </c>
      <c r="F11" s="440">
        <v>7</v>
      </c>
      <c r="G11" s="12">
        <v>4</v>
      </c>
      <c r="H11" s="12">
        <v>7</v>
      </c>
      <c r="I11" s="12">
        <v>5</v>
      </c>
      <c r="J11" s="12">
        <v>3</v>
      </c>
      <c r="K11" s="12">
        <v>4</v>
      </c>
      <c r="L11" s="12">
        <v>5</v>
      </c>
      <c r="M11" s="12">
        <v>7</v>
      </c>
      <c r="N11" s="384">
        <v>6</v>
      </c>
      <c r="O11" s="440">
        <v>48</v>
      </c>
      <c r="P11" s="498">
        <v>47</v>
      </c>
      <c r="Q11" s="447">
        <v>14</v>
      </c>
      <c r="R11" s="70">
        <v>12</v>
      </c>
      <c r="S11" s="70">
        <v>14</v>
      </c>
      <c r="T11" s="70"/>
      <c r="U11" s="70"/>
      <c r="V11" s="71"/>
      <c r="X11" s="411" t="s">
        <v>46</v>
      </c>
      <c r="Y11" s="410">
        <v>40.17</v>
      </c>
    </row>
    <row r="12" spans="1:25" x14ac:dyDescent="0.2">
      <c r="A12" s="431" t="s">
        <v>34</v>
      </c>
      <c r="B12" s="442">
        <v>40406</v>
      </c>
      <c r="C12" s="517">
        <v>17</v>
      </c>
      <c r="D12" s="12" t="s">
        <v>177</v>
      </c>
      <c r="E12" s="15">
        <v>4</v>
      </c>
      <c r="F12" s="440">
        <v>5</v>
      </c>
      <c r="G12" s="12">
        <v>5</v>
      </c>
      <c r="H12" s="12">
        <v>7</v>
      </c>
      <c r="I12" s="12">
        <v>9</v>
      </c>
      <c r="J12" s="12">
        <v>7</v>
      </c>
      <c r="K12" s="12">
        <v>8</v>
      </c>
      <c r="L12" s="12">
        <v>6</v>
      </c>
      <c r="M12" s="12">
        <v>6</v>
      </c>
      <c r="N12" s="384">
        <v>8</v>
      </c>
      <c r="O12" s="440">
        <v>61</v>
      </c>
      <c r="P12" s="498">
        <v>59</v>
      </c>
      <c r="Q12" s="447">
        <v>14</v>
      </c>
      <c r="R12" s="70">
        <v>12</v>
      </c>
      <c r="S12" s="70">
        <v>14</v>
      </c>
      <c r="T12" s="70"/>
      <c r="U12" s="70"/>
      <c r="V12" s="71"/>
      <c r="X12" s="411" t="s">
        <v>57</v>
      </c>
      <c r="Y12" s="410">
        <v>43.09</v>
      </c>
    </row>
    <row r="13" spans="1:25" x14ac:dyDescent="0.2">
      <c r="A13" s="438" t="s">
        <v>38</v>
      </c>
      <c r="B13" s="442">
        <v>40406</v>
      </c>
      <c r="C13" s="517">
        <v>17</v>
      </c>
      <c r="D13" s="12" t="s">
        <v>178</v>
      </c>
      <c r="E13" s="15">
        <v>4</v>
      </c>
      <c r="F13" s="440">
        <v>5</v>
      </c>
      <c r="G13" s="12">
        <v>5</v>
      </c>
      <c r="H13" s="12">
        <v>4</v>
      </c>
      <c r="I13" s="12">
        <v>8</v>
      </c>
      <c r="J13" s="12">
        <v>6</v>
      </c>
      <c r="K13" s="12">
        <v>9</v>
      </c>
      <c r="L13" s="12">
        <v>6</v>
      </c>
      <c r="M13" s="12">
        <v>5</v>
      </c>
      <c r="N13" s="384">
        <v>8</v>
      </c>
      <c r="O13" s="440">
        <v>56</v>
      </c>
      <c r="P13" s="498">
        <v>55</v>
      </c>
      <c r="Q13" s="447">
        <v>14</v>
      </c>
      <c r="R13" s="70">
        <v>12</v>
      </c>
      <c r="S13" s="70">
        <v>14</v>
      </c>
      <c r="T13" s="70"/>
      <c r="U13" s="70"/>
      <c r="V13" s="71"/>
      <c r="X13" s="411" t="s">
        <v>49</v>
      </c>
      <c r="Y13" s="414"/>
    </row>
    <row r="14" spans="1:25" ht="15" thickBot="1" x14ac:dyDescent="0.25">
      <c r="A14" s="502" t="s">
        <v>29</v>
      </c>
      <c r="B14" s="486">
        <v>40406</v>
      </c>
      <c r="C14" s="518">
        <v>17</v>
      </c>
      <c r="D14" s="503" t="s">
        <v>179</v>
      </c>
      <c r="E14" s="474">
        <v>4</v>
      </c>
      <c r="F14" s="455">
        <v>5</v>
      </c>
      <c r="G14" s="503">
        <v>5</v>
      </c>
      <c r="H14" s="503">
        <v>3</v>
      </c>
      <c r="I14" s="503">
        <v>6</v>
      </c>
      <c r="J14" s="503">
        <v>6</v>
      </c>
      <c r="K14" s="503">
        <v>8</v>
      </c>
      <c r="L14" s="503">
        <v>3</v>
      </c>
      <c r="M14" s="503">
        <v>5</v>
      </c>
      <c r="N14" s="475">
        <v>4</v>
      </c>
      <c r="O14" s="455">
        <v>45</v>
      </c>
      <c r="P14" s="504">
        <v>45</v>
      </c>
      <c r="Q14" s="449">
        <v>14</v>
      </c>
      <c r="R14" s="160">
        <v>12</v>
      </c>
      <c r="S14" s="160">
        <v>14</v>
      </c>
      <c r="T14" s="160"/>
      <c r="U14" s="160">
        <v>6</v>
      </c>
      <c r="V14" s="161"/>
      <c r="X14" s="411" t="s">
        <v>35</v>
      </c>
      <c r="Y14" s="410">
        <v>47</v>
      </c>
    </row>
    <row r="15" spans="1:25" x14ac:dyDescent="0.2">
      <c r="A15" s="496" t="s">
        <v>36</v>
      </c>
      <c r="B15" s="435">
        <v>40399</v>
      </c>
      <c r="C15" s="516">
        <v>16</v>
      </c>
      <c r="D15" s="392" t="s">
        <v>180</v>
      </c>
      <c r="E15" s="320">
        <v>1</v>
      </c>
      <c r="F15" s="391">
        <v>6</v>
      </c>
      <c r="G15" s="392">
        <v>5</v>
      </c>
      <c r="H15" s="392">
        <v>4</v>
      </c>
      <c r="I15" s="392">
        <v>5</v>
      </c>
      <c r="J15" s="392">
        <v>5</v>
      </c>
      <c r="K15" s="392">
        <v>6</v>
      </c>
      <c r="L15" s="392">
        <v>4</v>
      </c>
      <c r="M15" s="392">
        <v>5</v>
      </c>
      <c r="N15" s="393">
        <v>6</v>
      </c>
      <c r="O15" s="391">
        <v>46</v>
      </c>
      <c r="P15" s="497">
        <v>46</v>
      </c>
      <c r="Q15" s="451">
        <v>14</v>
      </c>
      <c r="R15" s="426">
        <v>14</v>
      </c>
      <c r="S15" s="426">
        <v>16</v>
      </c>
      <c r="T15" s="426"/>
      <c r="U15" s="426"/>
      <c r="V15" s="427"/>
      <c r="X15" s="411" t="s">
        <v>36</v>
      </c>
      <c r="Y15" s="410">
        <v>47.67</v>
      </c>
    </row>
    <row r="16" spans="1:25" x14ac:dyDescent="0.2">
      <c r="A16" s="431" t="s">
        <v>28</v>
      </c>
      <c r="B16" s="442">
        <v>40399</v>
      </c>
      <c r="C16" s="517">
        <v>16</v>
      </c>
      <c r="D16" s="12" t="s">
        <v>181</v>
      </c>
      <c r="E16" s="15">
        <v>1</v>
      </c>
      <c r="F16" s="440">
        <v>5</v>
      </c>
      <c r="G16" s="12">
        <v>5</v>
      </c>
      <c r="H16" s="12">
        <v>5</v>
      </c>
      <c r="I16" s="12">
        <v>6</v>
      </c>
      <c r="J16" s="12">
        <v>4</v>
      </c>
      <c r="K16" s="12">
        <v>5</v>
      </c>
      <c r="L16" s="12">
        <v>5</v>
      </c>
      <c r="M16" s="12">
        <v>5</v>
      </c>
      <c r="N16" s="384">
        <v>6</v>
      </c>
      <c r="O16" s="440">
        <v>46</v>
      </c>
      <c r="P16" s="498">
        <v>46</v>
      </c>
      <c r="Q16" s="447">
        <v>14</v>
      </c>
      <c r="R16" s="70">
        <v>14</v>
      </c>
      <c r="S16" s="70">
        <v>16</v>
      </c>
      <c r="T16" s="70"/>
      <c r="U16" s="70"/>
      <c r="V16" s="71"/>
      <c r="X16" s="411" t="s">
        <v>37</v>
      </c>
      <c r="Y16" s="410">
        <v>43.55</v>
      </c>
    </row>
    <row r="17" spans="1:25" x14ac:dyDescent="0.2">
      <c r="A17" s="500" t="s">
        <v>27</v>
      </c>
      <c r="B17" s="442">
        <v>40399</v>
      </c>
      <c r="C17" s="517">
        <v>16</v>
      </c>
      <c r="D17" s="12" t="s">
        <v>182</v>
      </c>
      <c r="E17" s="15">
        <v>1</v>
      </c>
      <c r="F17" s="440">
        <v>5</v>
      </c>
      <c r="G17" s="12">
        <v>5</v>
      </c>
      <c r="H17" s="12">
        <v>5</v>
      </c>
      <c r="I17" s="12">
        <v>5</v>
      </c>
      <c r="J17" s="12">
        <v>5</v>
      </c>
      <c r="K17" s="12">
        <v>9</v>
      </c>
      <c r="L17" s="12">
        <v>5</v>
      </c>
      <c r="M17" s="12">
        <v>7</v>
      </c>
      <c r="N17" s="384">
        <v>7</v>
      </c>
      <c r="O17" s="440">
        <v>53</v>
      </c>
      <c r="P17" s="498">
        <v>52</v>
      </c>
      <c r="Q17" s="447">
        <v>14</v>
      </c>
      <c r="R17" s="70">
        <v>14</v>
      </c>
      <c r="S17" s="70">
        <v>16</v>
      </c>
      <c r="T17" s="70"/>
      <c r="U17" s="70"/>
      <c r="V17" s="71"/>
      <c r="X17" s="411" t="s">
        <v>39</v>
      </c>
      <c r="Y17" s="410">
        <v>45.29</v>
      </c>
    </row>
    <row r="18" spans="1:25" x14ac:dyDescent="0.2">
      <c r="A18" s="431" t="s">
        <v>47</v>
      </c>
      <c r="B18" s="442">
        <v>40399</v>
      </c>
      <c r="C18" s="517">
        <v>16</v>
      </c>
      <c r="D18" s="12" t="s">
        <v>183</v>
      </c>
      <c r="E18" s="15">
        <v>1</v>
      </c>
      <c r="F18" s="440">
        <v>5</v>
      </c>
      <c r="G18" s="12">
        <v>5</v>
      </c>
      <c r="H18" s="12">
        <v>4</v>
      </c>
      <c r="I18" s="12">
        <v>4</v>
      </c>
      <c r="J18" s="12">
        <v>3</v>
      </c>
      <c r="K18" s="12">
        <v>4</v>
      </c>
      <c r="L18" s="12">
        <v>3</v>
      </c>
      <c r="M18" s="12">
        <v>6</v>
      </c>
      <c r="N18" s="384">
        <v>6</v>
      </c>
      <c r="O18" s="440">
        <v>40</v>
      </c>
      <c r="P18" s="498">
        <v>40</v>
      </c>
      <c r="Q18" s="447">
        <v>14</v>
      </c>
      <c r="R18" s="70">
        <v>14</v>
      </c>
      <c r="S18" s="70">
        <v>16</v>
      </c>
      <c r="T18" s="70">
        <v>2.8</v>
      </c>
      <c r="U18" s="70">
        <v>14</v>
      </c>
      <c r="V18" s="71"/>
      <c r="X18" s="411" t="s">
        <v>47</v>
      </c>
      <c r="Y18" s="410">
        <v>45.17</v>
      </c>
    </row>
    <row r="19" spans="1:25" x14ac:dyDescent="0.2">
      <c r="A19" s="500" t="s">
        <v>37</v>
      </c>
      <c r="B19" s="442">
        <v>40399</v>
      </c>
      <c r="C19" s="517">
        <v>16</v>
      </c>
      <c r="D19" s="12" t="s">
        <v>184</v>
      </c>
      <c r="E19" s="15">
        <v>2</v>
      </c>
      <c r="F19" s="440">
        <v>5</v>
      </c>
      <c r="G19" s="12">
        <v>6</v>
      </c>
      <c r="H19" s="12">
        <v>4</v>
      </c>
      <c r="I19" s="12">
        <v>5</v>
      </c>
      <c r="J19" s="12">
        <v>4</v>
      </c>
      <c r="K19" s="12">
        <v>5</v>
      </c>
      <c r="L19" s="12">
        <v>5</v>
      </c>
      <c r="M19" s="12">
        <v>5</v>
      </c>
      <c r="N19" s="384">
        <v>7</v>
      </c>
      <c r="O19" s="440">
        <v>46</v>
      </c>
      <c r="P19" s="498">
        <v>46</v>
      </c>
      <c r="Q19" s="447">
        <v>14</v>
      </c>
      <c r="R19" s="70">
        <v>14</v>
      </c>
      <c r="S19" s="70">
        <v>16</v>
      </c>
      <c r="T19" s="70"/>
      <c r="U19" s="70"/>
      <c r="V19" s="71"/>
      <c r="X19" s="411" t="s">
        <v>40</v>
      </c>
      <c r="Y19" s="410">
        <v>42</v>
      </c>
    </row>
    <row r="20" spans="1:25" x14ac:dyDescent="0.2">
      <c r="A20" s="431" t="s">
        <v>43</v>
      </c>
      <c r="B20" s="442">
        <v>40399</v>
      </c>
      <c r="C20" s="517">
        <v>16</v>
      </c>
      <c r="D20" s="12" t="s">
        <v>185</v>
      </c>
      <c r="E20" s="15">
        <v>2</v>
      </c>
      <c r="F20" s="440">
        <v>4</v>
      </c>
      <c r="G20" s="12">
        <v>4</v>
      </c>
      <c r="H20" s="12">
        <v>3</v>
      </c>
      <c r="I20" s="12">
        <v>5</v>
      </c>
      <c r="J20" s="12">
        <v>4</v>
      </c>
      <c r="K20" s="12">
        <v>5</v>
      </c>
      <c r="L20" s="12">
        <v>4</v>
      </c>
      <c r="M20" s="12">
        <v>4</v>
      </c>
      <c r="N20" s="384">
        <v>4</v>
      </c>
      <c r="O20" s="440">
        <v>37</v>
      </c>
      <c r="P20" s="498">
        <v>37</v>
      </c>
      <c r="Q20" s="447">
        <v>14</v>
      </c>
      <c r="R20" s="70">
        <v>14</v>
      </c>
      <c r="S20" s="70">
        <v>16</v>
      </c>
      <c r="T20" s="70">
        <v>11.2</v>
      </c>
      <c r="U20" s="70"/>
      <c r="V20" s="71">
        <v>16</v>
      </c>
      <c r="X20" s="411" t="s">
        <v>41</v>
      </c>
      <c r="Y20" s="410">
        <v>47.43</v>
      </c>
    </row>
    <row r="21" spans="1:25" x14ac:dyDescent="0.2">
      <c r="A21" s="431" t="s">
        <v>32</v>
      </c>
      <c r="B21" s="442">
        <v>40399</v>
      </c>
      <c r="C21" s="517">
        <v>16</v>
      </c>
      <c r="D21" s="12" t="s">
        <v>186</v>
      </c>
      <c r="E21" s="15">
        <v>2</v>
      </c>
      <c r="F21" s="440">
        <v>5</v>
      </c>
      <c r="G21" s="12">
        <v>3</v>
      </c>
      <c r="H21" s="12">
        <v>5</v>
      </c>
      <c r="I21" s="12">
        <v>5</v>
      </c>
      <c r="J21" s="12">
        <v>4</v>
      </c>
      <c r="K21" s="12">
        <v>4</v>
      </c>
      <c r="L21" s="12">
        <v>3</v>
      </c>
      <c r="M21" s="12">
        <v>4</v>
      </c>
      <c r="N21" s="384">
        <v>6</v>
      </c>
      <c r="O21" s="440">
        <v>39</v>
      </c>
      <c r="P21" s="498">
        <v>39</v>
      </c>
      <c r="Q21" s="447">
        <v>14</v>
      </c>
      <c r="R21" s="70">
        <v>14</v>
      </c>
      <c r="S21" s="70">
        <v>16</v>
      </c>
      <c r="T21" s="70"/>
      <c r="U21" s="70"/>
      <c r="V21" s="71"/>
      <c r="X21" s="411" t="s">
        <v>152</v>
      </c>
      <c r="Y21" s="410">
        <v>60.6</v>
      </c>
    </row>
    <row r="22" spans="1:25" x14ac:dyDescent="0.2">
      <c r="A22" s="431" t="s">
        <v>40</v>
      </c>
      <c r="B22" s="442">
        <v>40399</v>
      </c>
      <c r="C22" s="517">
        <v>16</v>
      </c>
      <c r="D22" s="12" t="s">
        <v>187</v>
      </c>
      <c r="E22" s="15">
        <v>2</v>
      </c>
      <c r="F22" s="440">
        <v>6</v>
      </c>
      <c r="G22" s="12">
        <v>4</v>
      </c>
      <c r="H22" s="12">
        <v>4</v>
      </c>
      <c r="I22" s="12">
        <v>4</v>
      </c>
      <c r="J22" s="12">
        <v>5</v>
      </c>
      <c r="K22" s="12">
        <v>4</v>
      </c>
      <c r="L22" s="12">
        <v>3</v>
      </c>
      <c r="M22" s="12">
        <v>5</v>
      </c>
      <c r="N22" s="384">
        <v>5</v>
      </c>
      <c r="O22" s="440">
        <v>40</v>
      </c>
      <c r="P22" s="498">
        <v>40</v>
      </c>
      <c r="Q22" s="447">
        <v>14</v>
      </c>
      <c r="R22" s="70">
        <v>14</v>
      </c>
      <c r="S22" s="70">
        <v>16</v>
      </c>
      <c r="T22" s="70"/>
      <c r="U22" s="70"/>
      <c r="V22" s="71"/>
      <c r="X22" s="411" t="s">
        <v>42</v>
      </c>
      <c r="Y22" s="410">
        <v>61.8</v>
      </c>
    </row>
    <row r="23" spans="1:25" ht="15" thickBot="1" x14ac:dyDescent="0.25">
      <c r="A23" s="431" t="s">
        <v>41</v>
      </c>
      <c r="B23" s="442">
        <v>40399</v>
      </c>
      <c r="C23" s="517">
        <v>16</v>
      </c>
      <c r="D23" s="12" t="s">
        <v>188</v>
      </c>
      <c r="E23" s="15">
        <v>3</v>
      </c>
      <c r="F23" s="440">
        <v>5</v>
      </c>
      <c r="G23" s="12">
        <v>4</v>
      </c>
      <c r="H23" s="12">
        <v>4</v>
      </c>
      <c r="I23" s="12">
        <v>5</v>
      </c>
      <c r="J23" s="12">
        <v>7</v>
      </c>
      <c r="K23" s="12">
        <v>6</v>
      </c>
      <c r="L23" s="12">
        <v>6</v>
      </c>
      <c r="M23" s="12">
        <v>5</v>
      </c>
      <c r="N23" s="384">
        <v>9</v>
      </c>
      <c r="O23" s="440">
        <v>51</v>
      </c>
      <c r="P23" s="498">
        <v>51</v>
      </c>
      <c r="Q23" s="447">
        <v>14</v>
      </c>
      <c r="R23" s="70">
        <v>14</v>
      </c>
      <c r="S23" s="70">
        <v>16</v>
      </c>
      <c r="T23" s="70"/>
      <c r="U23" s="70"/>
      <c r="V23" s="71"/>
      <c r="X23" s="415" t="s">
        <v>43</v>
      </c>
      <c r="Y23" s="416">
        <v>46.5</v>
      </c>
    </row>
    <row r="24" spans="1:25" x14ac:dyDescent="0.2">
      <c r="A24" s="438" t="s">
        <v>34</v>
      </c>
      <c r="B24" s="442">
        <v>40399</v>
      </c>
      <c r="C24" s="517">
        <v>16</v>
      </c>
      <c r="D24" s="12" t="s">
        <v>189</v>
      </c>
      <c r="E24" s="15">
        <v>3</v>
      </c>
      <c r="F24" s="440">
        <v>9</v>
      </c>
      <c r="G24" s="12">
        <v>5</v>
      </c>
      <c r="H24" s="12">
        <v>5</v>
      </c>
      <c r="I24" s="12">
        <v>6</v>
      </c>
      <c r="J24" s="12">
        <v>6</v>
      </c>
      <c r="K24" s="12">
        <v>6</v>
      </c>
      <c r="L24" s="12">
        <v>5</v>
      </c>
      <c r="M24" s="12">
        <v>7</v>
      </c>
      <c r="N24" s="384">
        <v>9</v>
      </c>
      <c r="O24" s="440">
        <v>58</v>
      </c>
      <c r="P24" s="498">
        <v>57</v>
      </c>
      <c r="Q24" s="447">
        <v>14</v>
      </c>
      <c r="R24" s="70">
        <v>14</v>
      </c>
      <c r="S24" s="70">
        <v>16</v>
      </c>
      <c r="T24" s="70"/>
      <c r="U24" s="70"/>
      <c r="V24" s="71"/>
    </row>
    <row r="25" spans="1:25" ht="15" thickBot="1" x14ac:dyDescent="0.25">
      <c r="A25" s="502" t="s">
        <v>39</v>
      </c>
      <c r="B25" s="486">
        <v>40399</v>
      </c>
      <c r="C25" s="518">
        <v>16</v>
      </c>
      <c r="D25" s="503" t="s">
        <v>190</v>
      </c>
      <c r="E25" s="474">
        <v>3</v>
      </c>
      <c r="F25" s="455">
        <v>5</v>
      </c>
      <c r="G25" s="503">
        <v>5</v>
      </c>
      <c r="H25" s="503">
        <v>4</v>
      </c>
      <c r="I25" s="503">
        <v>5</v>
      </c>
      <c r="J25" s="503">
        <v>5</v>
      </c>
      <c r="K25" s="503">
        <v>4</v>
      </c>
      <c r="L25" s="503">
        <v>5</v>
      </c>
      <c r="M25" s="503">
        <v>5</v>
      </c>
      <c r="N25" s="475">
        <v>5</v>
      </c>
      <c r="O25" s="455">
        <v>43</v>
      </c>
      <c r="P25" s="504">
        <v>43</v>
      </c>
      <c r="Q25" s="449">
        <v>14</v>
      </c>
      <c r="R25" s="160">
        <v>14</v>
      </c>
      <c r="S25" s="160">
        <v>16</v>
      </c>
      <c r="T25" s="160"/>
      <c r="U25" s="160"/>
      <c r="V25" s="161"/>
    </row>
    <row r="26" spans="1:25" x14ac:dyDescent="0.2">
      <c r="A26" s="500" t="s">
        <v>36</v>
      </c>
      <c r="B26" s="442">
        <v>40392</v>
      </c>
      <c r="C26" s="517">
        <v>15</v>
      </c>
      <c r="D26" s="12" t="s">
        <v>191</v>
      </c>
      <c r="E26" s="15">
        <v>1</v>
      </c>
      <c r="F26" s="440">
        <v>6</v>
      </c>
      <c r="G26" s="12">
        <v>5</v>
      </c>
      <c r="H26" s="12">
        <v>5</v>
      </c>
      <c r="I26" s="12">
        <v>5</v>
      </c>
      <c r="J26" s="12">
        <v>5</v>
      </c>
      <c r="K26" s="12">
        <v>5</v>
      </c>
      <c r="L26" s="12">
        <v>5</v>
      </c>
      <c r="M26" s="12">
        <v>5</v>
      </c>
      <c r="N26" s="384">
        <v>8</v>
      </c>
      <c r="O26" s="440">
        <v>49</v>
      </c>
      <c r="P26" s="444">
        <v>49</v>
      </c>
      <c r="Q26" s="343">
        <v>14</v>
      </c>
      <c r="R26" s="158">
        <v>23</v>
      </c>
      <c r="S26" s="158">
        <v>16</v>
      </c>
      <c r="T26" s="158"/>
      <c r="U26" s="158"/>
      <c r="V26" s="159"/>
    </row>
    <row r="27" spans="1:25" x14ac:dyDescent="0.2">
      <c r="A27" s="500" t="s">
        <v>27</v>
      </c>
      <c r="B27" s="442">
        <v>40392</v>
      </c>
      <c r="C27" s="517">
        <v>15</v>
      </c>
      <c r="D27" s="12" t="s">
        <v>192</v>
      </c>
      <c r="E27" s="15">
        <v>1</v>
      </c>
      <c r="F27" s="440">
        <v>8</v>
      </c>
      <c r="G27" s="12">
        <v>6</v>
      </c>
      <c r="H27" s="12">
        <v>5</v>
      </c>
      <c r="I27" s="12">
        <v>7</v>
      </c>
      <c r="J27" s="12">
        <v>6</v>
      </c>
      <c r="K27" s="12">
        <v>6</v>
      </c>
      <c r="L27" s="12">
        <v>5</v>
      </c>
      <c r="M27" s="12">
        <v>6</v>
      </c>
      <c r="N27" s="384">
        <v>7</v>
      </c>
      <c r="O27" s="440">
        <v>56</v>
      </c>
      <c r="P27" s="444">
        <v>56</v>
      </c>
      <c r="Q27" s="343">
        <v>14</v>
      </c>
      <c r="R27" s="158">
        <v>23</v>
      </c>
      <c r="S27" s="158">
        <v>16</v>
      </c>
      <c r="T27" s="158"/>
      <c r="U27" s="158"/>
      <c r="V27" s="159"/>
    </row>
    <row r="28" spans="1:25" x14ac:dyDescent="0.2">
      <c r="A28" s="431" t="s">
        <v>28</v>
      </c>
      <c r="B28" s="442">
        <v>40392</v>
      </c>
      <c r="C28" s="517">
        <v>15</v>
      </c>
      <c r="D28" s="12" t="s">
        <v>193</v>
      </c>
      <c r="E28" s="15">
        <v>1</v>
      </c>
      <c r="F28" s="440">
        <v>6</v>
      </c>
      <c r="G28" s="12">
        <v>5</v>
      </c>
      <c r="H28" s="12">
        <v>4</v>
      </c>
      <c r="I28" s="12">
        <v>8</v>
      </c>
      <c r="J28" s="12">
        <v>4</v>
      </c>
      <c r="K28" s="12">
        <v>9</v>
      </c>
      <c r="L28" s="12">
        <v>5</v>
      </c>
      <c r="M28" s="12">
        <v>5</v>
      </c>
      <c r="N28" s="384">
        <v>8</v>
      </c>
      <c r="O28" s="440">
        <v>54</v>
      </c>
      <c r="P28" s="444">
        <v>53</v>
      </c>
      <c r="Q28" s="343">
        <v>14</v>
      </c>
      <c r="R28" s="158">
        <v>23</v>
      </c>
      <c r="S28" s="158">
        <v>16</v>
      </c>
      <c r="T28" s="158"/>
      <c r="U28" s="158"/>
      <c r="V28" s="159"/>
    </row>
    <row r="29" spans="1:25" x14ac:dyDescent="0.2">
      <c r="A29" s="431" t="s">
        <v>30</v>
      </c>
      <c r="B29" s="442">
        <v>40392</v>
      </c>
      <c r="C29" s="517">
        <v>15</v>
      </c>
      <c r="D29" s="12" t="s">
        <v>194</v>
      </c>
      <c r="E29" s="15">
        <v>1</v>
      </c>
      <c r="F29" s="440">
        <v>6</v>
      </c>
      <c r="G29" s="12">
        <v>3</v>
      </c>
      <c r="H29" s="12">
        <v>4</v>
      </c>
      <c r="I29" s="12">
        <v>6</v>
      </c>
      <c r="J29" s="12">
        <v>5</v>
      </c>
      <c r="K29" s="12">
        <v>5</v>
      </c>
      <c r="L29" s="12">
        <v>5</v>
      </c>
      <c r="M29" s="12">
        <v>5</v>
      </c>
      <c r="N29" s="384">
        <v>6</v>
      </c>
      <c r="O29" s="440">
        <v>45</v>
      </c>
      <c r="P29" s="444">
        <v>45</v>
      </c>
      <c r="Q29" s="343">
        <v>14</v>
      </c>
      <c r="R29" s="158">
        <v>23</v>
      </c>
      <c r="S29" s="158">
        <v>16</v>
      </c>
      <c r="T29" s="158"/>
      <c r="U29" s="158"/>
      <c r="V29" s="159"/>
    </row>
    <row r="30" spans="1:25" x14ac:dyDescent="0.2">
      <c r="A30" s="500" t="s">
        <v>37</v>
      </c>
      <c r="B30" s="442">
        <v>40392</v>
      </c>
      <c r="C30" s="517">
        <v>15</v>
      </c>
      <c r="D30" s="12" t="s">
        <v>195</v>
      </c>
      <c r="E30" s="15">
        <v>2</v>
      </c>
      <c r="F30" s="440">
        <v>5</v>
      </c>
      <c r="G30" s="12">
        <v>4</v>
      </c>
      <c r="H30" s="12">
        <v>3</v>
      </c>
      <c r="I30" s="12">
        <v>4</v>
      </c>
      <c r="J30" s="12">
        <v>4</v>
      </c>
      <c r="K30" s="12">
        <v>5</v>
      </c>
      <c r="L30" s="12">
        <v>3</v>
      </c>
      <c r="M30" s="12">
        <v>5</v>
      </c>
      <c r="N30" s="384">
        <v>6</v>
      </c>
      <c r="O30" s="440">
        <v>39</v>
      </c>
      <c r="P30" s="444">
        <v>39</v>
      </c>
      <c r="Q30" s="343">
        <v>14</v>
      </c>
      <c r="R30" s="158">
        <v>23</v>
      </c>
      <c r="S30" s="158">
        <v>16</v>
      </c>
      <c r="T30" s="158">
        <v>4.67</v>
      </c>
      <c r="U30" s="158"/>
      <c r="V30" s="159">
        <v>16</v>
      </c>
    </row>
    <row r="31" spans="1:25" x14ac:dyDescent="0.2">
      <c r="A31" s="500" t="s">
        <v>26</v>
      </c>
      <c r="B31" s="442">
        <v>40392</v>
      </c>
      <c r="C31" s="517">
        <v>15</v>
      </c>
      <c r="D31" s="12" t="s">
        <v>196</v>
      </c>
      <c r="E31" s="15">
        <v>2</v>
      </c>
      <c r="F31" s="440">
        <v>6</v>
      </c>
      <c r="G31" s="12">
        <v>4</v>
      </c>
      <c r="H31" s="12">
        <v>5</v>
      </c>
      <c r="I31" s="12">
        <v>4</v>
      </c>
      <c r="J31" s="12">
        <v>5</v>
      </c>
      <c r="K31" s="12">
        <v>5</v>
      </c>
      <c r="L31" s="12">
        <v>4</v>
      </c>
      <c r="M31" s="12">
        <v>7</v>
      </c>
      <c r="N31" s="384">
        <v>7</v>
      </c>
      <c r="O31" s="440">
        <v>47</v>
      </c>
      <c r="P31" s="444">
        <v>47</v>
      </c>
      <c r="Q31" s="343">
        <v>14</v>
      </c>
      <c r="R31" s="158">
        <v>23</v>
      </c>
      <c r="S31" s="158">
        <v>16</v>
      </c>
      <c r="T31" s="158"/>
      <c r="U31" s="158"/>
      <c r="V31" s="159"/>
    </row>
    <row r="32" spans="1:25" x14ac:dyDescent="0.2">
      <c r="A32" s="431" t="s">
        <v>32</v>
      </c>
      <c r="B32" s="442">
        <v>40392</v>
      </c>
      <c r="C32" s="517">
        <v>15</v>
      </c>
      <c r="D32" s="12" t="s">
        <v>197</v>
      </c>
      <c r="E32" s="15">
        <v>2</v>
      </c>
      <c r="F32" s="440">
        <v>5</v>
      </c>
      <c r="G32" s="12">
        <v>4</v>
      </c>
      <c r="H32" s="12">
        <v>4</v>
      </c>
      <c r="I32" s="12">
        <v>6</v>
      </c>
      <c r="J32" s="12">
        <v>3</v>
      </c>
      <c r="K32" s="12">
        <v>4</v>
      </c>
      <c r="L32" s="12">
        <v>4</v>
      </c>
      <c r="M32" s="12">
        <v>6</v>
      </c>
      <c r="N32" s="384">
        <v>6</v>
      </c>
      <c r="O32" s="440">
        <v>42</v>
      </c>
      <c r="P32" s="444">
        <v>42</v>
      </c>
      <c r="Q32" s="343">
        <v>14</v>
      </c>
      <c r="R32" s="158">
        <v>23</v>
      </c>
      <c r="S32" s="158">
        <v>16</v>
      </c>
      <c r="T32" s="158"/>
      <c r="U32" s="158"/>
      <c r="V32" s="159"/>
    </row>
    <row r="33" spans="1:22" x14ac:dyDescent="0.2">
      <c r="A33" s="431" t="s">
        <v>84</v>
      </c>
      <c r="B33" s="442">
        <v>40392</v>
      </c>
      <c r="C33" s="517">
        <v>15</v>
      </c>
      <c r="D33" s="12" t="s">
        <v>198</v>
      </c>
      <c r="E33" s="15">
        <v>2</v>
      </c>
      <c r="F33" s="440">
        <v>7</v>
      </c>
      <c r="G33" s="12">
        <v>6</v>
      </c>
      <c r="H33" s="12">
        <v>7</v>
      </c>
      <c r="I33" s="12">
        <v>7</v>
      </c>
      <c r="J33" s="12">
        <v>6</v>
      </c>
      <c r="K33" s="12">
        <v>6</v>
      </c>
      <c r="L33" s="12">
        <v>6</v>
      </c>
      <c r="M33" s="12">
        <v>6</v>
      </c>
      <c r="N33" s="384">
        <v>8</v>
      </c>
      <c r="O33" s="440">
        <v>59</v>
      </c>
      <c r="P33" s="444">
        <v>58</v>
      </c>
      <c r="Q33" s="343">
        <v>14</v>
      </c>
      <c r="R33" s="158">
        <v>23</v>
      </c>
      <c r="S33" s="158">
        <v>16</v>
      </c>
      <c r="T33" s="158"/>
      <c r="U33" s="158"/>
      <c r="V33" s="159"/>
    </row>
    <row r="34" spans="1:22" x14ac:dyDescent="0.2">
      <c r="A34" s="505" t="s">
        <v>39</v>
      </c>
      <c r="B34" s="442">
        <v>40392</v>
      </c>
      <c r="C34" s="517">
        <v>15</v>
      </c>
      <c r="D34" s="12" t="s">
        <v>199</v>
      </c>
      <c r="E34" s="15">
        <v>2</v>
      </c>
      <c r="F34" s="440">
        <v>5</v>
      </c>
      <c r="G34" s="12">
        <v>4</v>
      </c>
      <c r="H34" s="12">
        <v>5</v>
      </c>
      <c r="I34" s="12">
        <v>5</v>
      </c>
      <c r="J34" s="12">
        <v>7</v>
      </c>
      <c r="K34" s="12">
        <v>5</v>
      </c>
      <c r="L34" s="12">
        <v>4</v>
      </c>
      <c r="M34" s="12">
        <v>6</v>
      </c>
      <c r="N34" s="384">
        <v>7</v>
      </c>
      <c r="O34" s="440">
        <v>48</v>
      </c>
      <c r="P34" s="444">
        <v>48</v>
      </c>
      <c r="Q34" s="343">
        <v>14</v>
      </c>
      <c r="R34" s="158">
        <v>23</v>
      </c>
      <c r="S34" s="158">
        <v>16</v>
      </c>
      <c r="T34" s="158"/>
      <c r="U34" s="158"/>
      <c r="V34" s="159"/>
    </row>
    <row r="35" spans="1:22" x14ac:dyDescent="0.2">
      <c r="A35" s="431" t="s">
        <v>40</v>
      </c>
      <c r="B35" s="442">
        <v>40392</v>
      </c>
      <c r="C35" s="517">
        <v>15</v>
      </c>
      <c r="D35" s="12" t="s">
        <v>200</v>
      </c>
      <c r="E35" s="15">
        <v>3</v>
      </c>
      <c r="F35" s="440">
        <v>5</v>
      </c>
      <c r="G35" s="12">
        <v>4</v>
      </c>
      <c r="H35" s="12">
        <v>3</v>
      </c>
      <c r="I35" s="12">
        <v>6</v>
      </c>
      <c r="J35" s="12">
        <v>4</v>
      </c>
      <c r="K35" s="12">
        <v>5</v>
      </c>
      <c r="L35" s="12">
        <v>4</v>
      </c>
      <c r="M35" s="12">
        <v>4</v>
      </c>
      <c r="N35" s="384">
        <v>4</v>
      </c>
      <c r="O35" s="440">
        <v>39</v>
      </c>
      <c r="P35" s="444">
        <v>39</v>
      </c>
      <c r="Q35" s="343">
        <v>14</v>
      </c>
      <c r="R35" s="158">
        <v>23</v>
      </c>
      <c r="S35" s="158">
        <v>16</v>
      </c>
      <c r="T35" s="158">
        <v>4.67</v>
      </c>
      <c r="U35" s="158"/>
      <c r="V35" s="159"/>
    </row>
    <row r="36" spans="1:22" x14ac:dyDescent="0.2">
      <c r="A36" s="431" t="s">
        <v>41</v>
      </c>
      <c r="B36" s="442">
        <v>40392</v>
      </c>
      <c r="C36" s="517">
        <v>15</v>
      </c>
      <c r="D36" s="12" t="s">
        <v>201</v>
      </c>
      <c r="E36" s="15">
        <v>3</v>
      </c>
      <c r="F36" s="440">
        <v>5</v>
      </c>
      <c r="G36" s="12">
        <v>4</v>
      </c>
      <c r="H36" s="12">
        <v>6</v>
      </c>
      <c r="I36" s="12">
        <v>5</v>
      </c>
      <c r="J36" s="12">
        <v>4</v>
      </c>
      <c r="K36" s="12">
        <v>5</v>
      </c>
      <c r="L36" s="12">
        <v>7</v>
      </c>
      <c r="M36" s="12">
        <v>4</v>
      </c>
      <c r="N36" s="384">
        <v>8</v>
      </c>
      <c r="O36" s="440">
        <v>48</v>
      </c>
      <c r="P36" s="444">
        <v>47</v>
      </c>
      <c r="Q36" s="343">
        <v>14</v>
      </c>
      <c r="R36" s="158">
        <v>23</v>
      </c>
      <c r="S36" s="158">
        <v>16</v>
      </c>
      <c r="T36" s="158"/>
      <c r="U36" s="158"/>
      <c r="V36" s="159"/>
    </row>
    <row r="37" spans="1:22" x14ac:dyDescent="0.2">
      <c r="A37" s="438" t="s">
        <v>34</v>
      </c>
      <c r="B37" s="442">
        <v>40392</v>
      </c>
      <c r="C37" s="517">
        <v>15</v>
      </c>
      <c r="D37" s="12" t="s">
        <v>202</v>
      </c>
      <c r="E37" s="15">
        <v>3</v>
      </c>
      <c r="F37" s="440">
        <v>6</v>
      </c>
      <c r="G37" s="12">
        <v>6</v>
      </c>
      <c r="H37" s="12">
        <v>4</v>
      </c>
      <c r="I37" s="12">
        <v>8</v>
      </c>
      <c r="J37" s="12">
        <v>7</v>
      </c>
      <c r="K37" s="12">
        <v>8</v>
      </c>
      <c r="L37" s="12">
        <v>6</v>
      </c>
      <c r="M37" s="12">
        <v>6</v>
      </c>
      <c r="N37" s="384">
        <v>9</v>
      </c>
      <c r="O37" s="440">
        <v>60</v>
      </c>
      <c r="P37" s="444">
        <v>60</v>
      </c>
      <c r="Q37" s="343">
        <v>14</v>
      </c>
      <c r="R37" s="158">
        <v>23</v>
      </c>
      <c r="S37" s="158">
        <v>16</v>
      </c>
      <c r="T37" s="158"/>
      <c r="U37" s="158"/>
      <c r="V37" s="159"/>
    </row>
    <row r="38" spans="1:22" ht="15" thickBot="1" x14ac:dyDescent="0.25">
      <c r="A38" s="431" t="s">
        <v>43</v>
      </c>
      <c r="B38" s="439">
        <v>40392</v>
      </c>
      <c r="C38" s="519">
        <v>15</v>
      </c>
      <c r="D38" s="398" t="s">
        <v>203</v>
      </c>
      <c r="E38" s="9">
        <v>3</v>
      </c>
      <c r="F38" s="397">
        <v>2</v>
      </c>
      <c r="G38" s="398">
        <v>5</v>
      </c>
      <c r="H38" s="398">
        <v>4</v>
      </c>
      <c r="I38" s="398">
        <v>5</v>
      </c>
      <c r="J38" s="398">
        <v>4</v>
      </c>
      <c r="K38" s="398">
        <v>5</v>
      </c>
      <c r="L38" s="398">
        <v>4</v>
      </c>
      <c r="M38" s="398">
        <v>6</v>
      </c>
      <c r="N38" s="399">
        <v>6</v>
      </c>
      <c r="O38" s="397">
        <v>41</v>
      </c>
      <c r="P38" s="448">
        <v>41</v>
      </c>
      <c r="Q38" s="449">
        <v>14</v>
      </c>
      <c r="R38" s="160">
        <v>23</v>
      </c>
      <c r="S38" s="160">
        <v>16</v>
      </c>
      <c r="T38" s="160">
        <v>4.67</v>
      </c>
      <c r="U38" s="160">
        <v>23</v>
      </c>
      <c r="V38" s="161"/>
    </row>
    <row r="39" spans="1:22" x14ac:dyDescent="0.2">
      <c r="A39" s="496" t="s">
        <v>36</v>
      </c>
      <c r="B39" s="442">
        <v>40385</v>
      </c>
      <c r="C39" s="517">
        <v>14</v>
      </c>
      <c r="D39" s="12" t="s">
        <v>204</v>
      </c>
      <c r="E39" s="15">
        <v>1</v>
      </c>
      <c r="F39" s="440">
        <v>5</v>
      </c>
      <c r="G39" s="12">
        <v>7</v>
      </c>
      <c r="H39" s="12">
        <v>4</v>
      </c>
      <c r="I39" s="12">
        <v>5</v>
      </c>
      <c r="J39" s="12">
        <v>5</v>
      </c>
      <c r="K39" s="12">
        <v>7</v>
      </c>
      <c r="L39" s="12">
        <v>5</v>
      </c>
      <c r="M39" s="12">
        <v>6</v>
      </c>
      <c r="N39" s="384">
        <v>7</v>
      </c>
      <c r="O39" s="440">
        <v>51</v>
      </c>
      <c r="P39" s="444">
        <v>51</v>
      </c>
      <c r="Q39" s="343">
        <v>12</v>
      </c>
      <c r="R39" s="158">
        <v>5</v>
      </c>
      <c r="S39" s="158">
        <v>12</v>
      </c>
      <c r="T39" s="158"/>
      <c r="U39" s="158"/>
      <c r="V39" s="159"/>
    </row>
    <row r="40" spans="1:22" x14ac:dyDescent="0.2">
      <c r="A40" s="431" t="s">
        <v>28</v>
      </c>
      <c r="B40" s="437">
        <v>40385</v>
      </c>
      <c r="C40" s="517">
        <v>14</v>
      </c>
      <c r="D40" s="395" t="s">
        <v>205</v>
      </c>
      <c r="E40" s="14">
        <v>1</v>
      </c>
      <c r="F40" s="394">
        <v>5</v>
      </c>
      <c r="G40" s="395">
        <v>5</v>
      </c>
      <c r="H40" s="395">
        <v>5</v>
      </c>
      <c r="I40" s="395">
        <v>5</v>
      </c>
      <c r="J40" s="395">
        <v>5</v>
      </c>
      <c r="K40" s="395">
        <v>5</v>
      </c>
      <c r="L40" s="395">
        <v>6</v>
      </c>
      <c r="M40" s="395">
        <v>8</v>
      </c>
      <c r="N40" s="396">
        <v>9</v>
      </c>
      <c r="O40" s="394">
        <v>53</v>
      </c>
      <c r="P40" s="446">
        <v>53</v>
      </c>
      <c r="Q40" s="262">
        <v>12</v>
      </c>
      <c r="R40" s="70">
        <v>5</v>
      </c>
      <c r="S40" s="70">
        <v>12</v>
      </c>
      <c r="T40" s="70"/>
      <c r="U40" s="70"/>
      <c r="V40" s="71"/>
    </row>
    <row r="41" spans="1:22" x14ac:dyDescent="0.2">
      <c r="A41" s="431" t="s">
        <v>30</v>
      </c>
      <c r="B41" s="437">
        <v>40385</v>
      </c>
      <c r="C41" s="193">
        <v>14</v>
      </c>
      <c r="D41" s="395" t="s">
        <v>206</v>
      </c>
      <c r="E41" s="14">
        <v>1</v>
      </c>
      <c r="F41" s="394">
        <v>7</v>
      </c>
      <c r="G41" s="395">
        <v>6</v>
      </c>
      <c r="H41" s="395">
        <v>4</v>
      </c>
      <c r="I41" s="395">
        <v>6</v>
      </c>
      <c r="J41" s="395">
        <v>4</v>
      </c>
      <c r="K41" s="395">
        <v>5</v>
      </c>
      <c r="L41" s="395">
        <v>4</v>
      </c>
      <c r="M41" s="395">
        <v>7</v>
      </c>
      <c r="N41" s="396">
        <v>6</v>
      </c>
      <c r="O41" s="394">
        <v>49</v>
      </c>
      <c r="P41" s="446">
        <v>49</v>
      </c>
      <c r="Q41" s="262">
        <v>12</v>
      </c>
      <c r="R41" s="70">
        <v>5</v>
      </c>
      <c r="S41" s="70">
        <v>12</v>
      </c>
      <c r="T41" s="70"/>
      <c r="U41" s="70"/>
      <c r="V41" s="71"/>
    </row>
    <row r="42" spans="1:22" x14ac:dyDescent="0.2">
      <c r="A42" s="500" t="s">
        <v>27</v>
      </c>
      <c r="B42" s="437">
        <v>40385</v>
      </c>
      <c r="C42" s="193">
        <v>14</v>
      </c>
      <c r="D42" s="12" t="s">
        <v>207</v>
      </c>
      <c r="E42" s="15">
        <v>1</v>
      </c>
      <c r="F42" s="440">
        <v>7</v>
      </c>
      <c r="G42" s="12">
        <v>7</v>
      </c>
      <c r="H42" s="12">
        <v>4</v>
      </c>
      <c r="I42" s="12">
        <v>7</v>
      </c>
      <c r="J42" s="12">
        <v>6</v>
      </c>
      <c r="K42" s="12">
        <v>6</v>
      </c>
      <c r="L42" s="12">
        <v>4</v>
      </c>
      <c r="M42" s="12">
        <v>6</v>
      </c>
      <c r="N42" s="384">
        <v>8</v>
      </c>
      <c r="O42" s="440">
        <v>55</v>
      </c>
      <c r="P42" s="444">
        <v>55</v>
      </c>
      <c r="Q42" s="262">
        <v>12</v>
      </c>
      <c r="R42" s="70">
        <v>5</v>
      </c>
      <c r="S42" s="158">
        <v>12</v>
      </c>
      <c r="T42" s="158"/>
      <c r="U42" s="158"/>
      <c r="V42" s="159"/>
    </row>
    <row r="43" spans="1:22" x14ac:dyDescent="0.2">
      <c r="A43" s="500" t="s">
        <v>37</v>
      </c>
      <c r="B43" s="437">
        <v>40385</v>
      </c>
      <c r="C43" s="517">
        <v>14</v>
      </c>
      <c r="D43" s="12" t="s">
        <v>208</v>
      </c>
      <c r="E43" s="15">
        <v>2</v>
      </c>
      <c r="F43" s="440">
        <v>6</v>
      </c>
      <c r="G43" s="12">
        <v>4</v>
      </c>
      <c r="H43" s="12">
        <v>4</v>
      </c>
      <c r="I43" s="12">
        <v>5</v>
      </c>
      <c r="J43" s="12">
        <v>5</v>
      </c>
      <c r="K43" s="12">
        <v>5</v>
      </c>
      <c r="L43" s="12">
        <v>4</v>
      </c>
      <c r="M43" s="12">
        <v>7</v>
      </c>
      <c r="N43" s="384">
        <v>6</v>
      </c>
      <c r="O43" s="440">
        <v>46</v>
      </c>
      <c r="P43" s="444">
        <v>46</v>
      </c>
      <c r="Q43" s="262">
        <v>12</v>
      </c>
      <c r="R43" s="70">
        <v>5</v>
      </c>
      <c r="S43" s="70">
        <v>12</v>
      </c>
      <c r="T43" s="158"/>
      <c r="U43" s="158"/>
      <c r="V43" s="159"/>
    </row>
    <row r="44" spans="1:22" x14ac:dyDescent="0.2">
      <c r="A44" s="431" t="s">
        <v>84</v>
      </c>
      <c r="B44" s="437">
        <v>40385</v>
      </c>
      <c r="C44" s="193">
        <v>14</v>
      </c>
      <c r="D44" s="395" t="s">
        <v>209</v>
      </c>
      <c r="E44" s="14">
        <v>2</v>
      </c>
      <c r="F44" s="394">
        <v>9</v>
      </c>
      <c r="G44" s="395">
        <v>7</v>
      </c>
      <c r="H44" s="395">
        <v>5</v>
      </c>
      <c r="I44" s="395">
        <v>8</v>
      </c>
      <c r="J44" s="395">
        <v>6</v>
      </c>
      <c r="K44" s="395">
        <v>5</v>
      </c>
      <c r="L44" s="395">
        <v>4</v>
      </c>
      <c r="M44" s="395">
        <v>7</v>
      </c>
      <c r="N44" s="396">
        <v>9</v>
      </c>
      <c r="O44" s="394">
        <v>60</v>
      </c>
      <c r="P44" s="446">
        <v>59</v>
      </c>
      <c r="Q44" s="262">
        <v>12</v>
      </c>
      <c r="R44" s="70">
        <v>5</v>
      </c>
      <c r="S44" s="70">
        <v>12</v>
      </c>
      <c r="T44" s="70"/>
      <c r="U44" s="70"/>
      <c r="V44" s="71"/>
    </row>
    <row r="45" spans="1:22" x14ac:dyDescent="0.2">
      <c r="A45" s="431" t="s">
        <v>32</v>
      </c>
      <c r="B45" s="437">
        <v>40385</v>
      </c>
      <c r="C45" s="193">
        <v>14</v>
      </c>
      <c r="D45" s="395" t="s">
        <v>210</v>
      </c>
      <c r="E45" s="14">
        <v>2</v>
      </c>
      <c r="F45" s="394">
        <v>5</v>
      </c>
      <c r="G45" s="395">
        <v>4</v>
      </c>
      <c r="H45" s="395">
        <v>5</v>
      </c>
      <c r="I45" s="395">
        <v>6</v>
      </c>
      <c r="J45" s="395">
        <v>3</v>
      </c>
      <c r="K45" s="395">
        <v>4</v>
      </c>
      <c r="L45" s="395">
        <v>5</v>
      </c>
      <c r="M45" s="395">
        <v>4</v>
      </c>
      <c r="N45" s="396">
        <v>6</v>
      </c>
      <c r="O45" s="394">
        <v>42</v>
      </c>
      <c r="P45" s="446">
        <v>42</v>
      </c>
      <c r="Q45" s="262">
        <v>12</v>
      </c>
      <c r="R45" s="70">
        <v>5</v>
      </c>
      <c r="S45" s="158">
        <v>12</v>
      </c>
      <c r="T45" s="70"/>
      <c r="U45" s="70"/>
      <c r="V45" s="71"/>
    </row>
    <row r="46" spans="1:22" x14ac:dyDescent="0.2">
      <c r="A46" s="500" t="s">
        <v>26</v>
      </c>
      <c r="B46" s="437">
        <v>40385</v>
      </c>
      <c r="C46" s="517">
        <v>14</v>
      </c>
      <c r="D46" s="12" t="s">
        <v>211</v>
      </c>
      <c r="E46" s="15">
        <v>2</v>
      </c>
      <c r="F46" s="440">
        <v>5</v>
      </c>
      <c r="G46" s="12">
        <v>6</v>
      </c>
      <c r="H46" s="12">
        <v>4</v>
      </c>
      <c r="I46" s="12">
        <v>6</v>
      </c>
      <c r="J46" s="12">
        <v>7</v>
      </c>
      <c r="K46" s="12">
        <v>4</v>
      </c>
      <c r="L46" s="12">
        <v>4</v>
      </c>
      <c r="M46" s="12">
        <v>4</v>
      </c>
      <c r="N46" s="384">
        <v>7</v>
      </c>
      <c r="O46" s="440">
        <v>47</v>
      </c>
      <c r="P46" s="444">
        <v>47</v>
      </c>
      <c r="Q46" s="262">
        <v>12</v>
      </c>
      <c r="R46" s="70">
        <v>5</v>
      </c>
      <c r="S46" s="70">
        <v>12</v>
      </c>
      <c r="T46" s="158">
        <v>3</v>
      </c>
      <c r="U46" s="158"/>
      <c r="V46" s="159"/>
    </row>
    <row r="47" spans="1:22" x14ac:dyDescent="0.2">
      <c r="A47" s="431" t="s">
        <v>43</v>
      </c>
      <c r="B47" s="437">
        <v>40385</v>
      </c>
      <c r="C47" s="193">
        <v>14</v>
      </c>
      <c r="D47" s="395" t="s">
        <v>212</v>
      </c>
      <c r="E47" s="14">
        <v>3</v>
      </c>
      <c r="F47" s="394">
        <v>5</v>
      </c>
      <c r="G47" s="395">
        <v>4</v>
      </c>
      <c r="H47" s="395">
        <v>5</v>
      </c>
      <c r="I47" s="395">
        <v>4</v>
      </c>
      <c r="J47" s="395">
        <v>5</v>
      </c>
      <c r="K47" s="395">
        <v>4</v>
      </c>
      <c r="L47" s="395">
        <v>3</v>
      </c>
      <c r="M47" s="395">
        <v>6</v>
      </c>
      <c r="N47" s="396">
        <v>6</v>
      </c>
      <c r="O47" s="394">
        <v>42</v>
      </c>
      <c r="P47" s="446">
        <v>42</v>
      </c>
      <c r="Q47" s="262">
        <v>12</v>
      </c>
      <c r="R47" s="70">
        <v>5</v>
      </c>
      <c r="S47" s="70">
        <v>12</v>
      </c>
      <c r="T47" s="70">
        <v>6</v>
      </c>
      <c r="U47" s="70"/>
      <c r="V47" s="71">
        <v>12</v>
      </c>
    </row>
    <row r="48" spans="1:22" x14ac:dyDescent="0.2">
      <c r="A48" s="431" t="s">
        <v>41</v>
      </c>
      <c r="B48" s="437">
        <v>40385</v>
      </c>
      <c r="C48" s="193">
        <v>14</v>
      </c>
      <c r="D48" s="395" t="s">
        <v>213</v>
      </c>
      <c r="E48" s="14">
        <v>3</v>
      </c>
      <c r="F48" s="394">
        <v>6</v>
      </c>
      <c r="G48" s="395">
        <v>5</v>
      </c>
      <c r="H48" s="395">
        <v>5</v>
      </c>
      <c r="I48" s="395">
        <v>5</v>
      </c>
      <c r="J48" s="395">
        <v>8</v>
      </c>
      <c r="K48" s="395">
        <v>8</v>
      </c>
      <c r="L48" s="395">
        <v>5</v>
      </c>
      <c r="M48" s="395">
        <v>10</v>
      </c>
      <c r="N48" s="396">
        <v>8</v>
      </c>
      <c r="O48" s="394">
        <v>60</v>
      </c>
      <c r="P48" s="446">
        <v>58</v>
      </c>
      <c r="Q48" s="262">
        <v>12</v>
      </c>
      <c r="R48" s="70">
        <v>5</v>
      </c>
      <c r="S48" s="158">
        <v>12</v>
      </c>
      <c r="T48" s="70"/>
      <c r="U48" s="70"/>
      <c r="V48" s="71"/>
    </row>
    <row r="49" spans="1:22" x14ac:dyDescent="0.2">
      <c r="A49" s="438" t="s">
        <v>34</v>
      </c>
      <c r="B49" s="437">
        <v>40385</v>
      </c>
      <c r="C49" s="517">
        <v>14</v>
      </c>
      <c r="D49" s="395" t="s">
        <v>214</v>
      </c>
      <c r="E49" s="14">
        <v>3</v>
      </c>
      <c r="F49" s="394">
        <v>9</v>
      </c>
      <c r="G49" s="395">
        <v>5</v>
      </c>
      <c r="H49" s="395">
        <v>5</v>
      </c>
      <c r="I49" s="395">
        <v>8</v>
      </c>
      <c r="J49" s="395">
        <v>4</v>
      </c>
      <c r="K49" s="395">
        <v>5</v>
      </c>
      <c r="L49" s="395">
        <v>7</v>
      </c>
      <c r="M49" s="395">
        <v>8</v>
      </c>
      <c r="N49" s="14">
        <v>12</v>
      </c>
      <c r="O49" s="394">
        <v>63</v>
      </c>
      <c r="P49" s="446">
        <v>59</v>
      </c>
      <c r="Q49" s="262">
        <v>12</v>
      </c>
      <c r="R49" s="70">
        <v>5</v>
      </c>
      <c r="S49" s="70">
        <v>12</v>
      </c>
      <c r="T49" s="70">
        <v>3</v>
      </c>
      <c r="U49" s="70"/>
      <c r="V49" s="71"/>
    </row>
    <row r="50" spans="1:22" ht="15" thickBot="1" x14ac:dyDescent="0.25">
      <c r="A50" s="438" t="s">
        <v>29</v>
      </c>
      <c r="B50" s="439">
        <v>40385</v>
      </c>
      <c r="C50" s="519">
        <v>14</v>
      </c>
      <c r="D50" s="398" t="s">
        <v>215</v>
      </c>
      <c r="E50" s="9">
        <v>4</v>
      </c>
      <c r="F50" s="397">
        <v>6</v>
      </c>
      <c r="G50" s="398">
        <v>7</v>
      </c>
      <c r="H50" s="398">
        <v>4</v>
      </c>
      <c r="I50" s="398">
        <v>6</v>
      </c>
      <c r="J50" s="398">
        <v>7</v>
      </c>
      <c r="K50" s="398">
        <v>5</v>
      </c>
      <c r="L50" s="398">
        <v>4</v>
      </c>
      <c r="M50" s="398">
        <v>5</v>
      </c>
      <c r="N50" s="399">
        <v>6</v>
      </c>
      <c r="O50" s="397">
        <v>50</v>
      </c>
      <c r="P50" s="448">
        <v>50</v>
      </c>
      <c r="Q50" s="506">
        <v>12</v>
      </c>
      <c r="R50" s="160">
        <v>5</v>
      </c>
      <c r="S50" s="160">
        <v>12</v>
      </c>
      <c r="T50" s="160"/>
      <c r="U50" s="160">
        <v>5</v>
      </c>
      <c r="V50" s="161"/>
    </row>
    <row r="51" spans="1:22" x14ac:dyDescent="0.2">
      <c r="A51" s="496" t="s">
        <v>36</v>
      </c>
      <c r="B51" s="442">
        <v>40378</v>
      </c>
      <c r="C51" s="517">
        <v>13</v>
      </c>
      <c r="D51" s="12" t="s">
        <v>216</v>
      </c>
      <c r="E51" s="15">
        <v>1</v>
      </c>
      <c r="F51" s="440">
        <v>8</v>
      </c>
      <c r="G51" s="12">
        <v>5</v>
      </c>
      <c r="H51" s="12">
        <v>4</v>
      </c>
      <c r="I51" s="12">
        <v>5</v>
      </c>
      <c r="J51" s="12">
        <v>4</v>
      </c>
      <c r="K51" s="12">
        <v>4</v>
      </c>
      <c r="L51" s="12">
        <v>3</v>
      </c>
      <c r="M51" s="12">
        <v>6</v>
      </c>
      <c r="N51" s="384">
        <v>7</v>
      </c>
      <c r="O51" s="440">
        <v>46</v>
      </c>
      <c r="P51" s="444">
        <v>46</v>
      </c>
      <c r="Q51" s="343">
        <v>12</v>
      </c>
      <c r="R51" s="158">
        <v>6</v>
      </c>
      <c r="S51" s="158">
        <v>16</v>
      </c>
      <c r="T51" s="158"/>
      <c r="U51" s="158"/>
      <c r="V51" s="159"/>
    </row>
    <row r="52" spans="1:22" x14ac:dyDescent="0.2">
      <c r="A52" s="431" t="s">
        <v>28</v>
      </c>
      <c r="B52" s="437">
        <v>40378</v>
      </c>
      <c r="C52" s="517">
        <v>13</v>
      </c>
      <c r="D52" s="395" t="s">
        <v>217</v>
      </c>
      <c r="E52" s="14">
        <v>1</v>
      </c>
      <c r="F52" s="394">
        <v>7</v>
      </c>
      <c r="G52" s="395">
        <v>6</v>
      </c>
      <c r="H52" s="395">
        <v>6</v>
      </c>
      <c r="I52" s="395">
        <v>5</v>
      </c>
      <c r="J52" s="395">
        <v>4</v>
      </c>
      <c r="K52" s="395">
        <v>5</v>
      </c>
      <c r="L52" s="395">
        <v>4</v>
      </c>
      <c r="M52" s="395">
        <v>9</v>
      </c>
      <c r="N52" s="396">
        <v>6</v>
      </c>
      <c r="O52" s="394">
        <v>52</v>
      </c>
      <c r="P52" s="446">
        <v>51</v>
      </c>
      <c r="Q52" s="262">
        <v>12</v>
      </c>
      <c r="R52" s="70">
        <v>6</v>
      </c>
      <c r="S52" s="70">
        <v>16</v>
      </c>
      <c r="T52" s="70"/>
      <c r="U52" s="70"/>
      <c r="V52" s="71"/>
    </row>
    <row r="53" spans="1:22" x14ac:dyDescent="0.2">
      <c r="A53" s="431" t="s">
        <v>30</v>
      </c>
      <c r="B53" s="442">
        <v>40378</v>
      </c>
      <c r="C53" s="193">
        <v>13</v>
      </c>
      <c r="D53" s="395" t="s">
        <v>218</v>
      </c>
      <c r="E53" s="14">
        <v>1</v>
      </c>
      <c r="F53" s="394">
        <v>4</v>
      </c>
      <c r="G53" s="395">
        <v>4</v>
      </c>
      <c r="H53" s="395">
        <v>4</v>
      </c>
      <c r="I53" s="395">
        <v>6</v>
      </c>
      <c r="J53" s="395">
        <v>5</v>
      </c>
      <c r="K53" s="395">
        <v>5</v>
      </c>
      <c r="L53" s="395">
        <v>4</v>
      </c>
      <c r="M53" s="395">
        <v>5</v>
      </c>
      <c r="N53" s="396">
        <v>6</v>
      </c>
      <c r="O53" s="394">
        <v>43</v>
      </c>
      <c r="P53" s="446">
        <v>43</v>
      </c>
      <c r="Q53" s="262">
        <v>12</v>
      </c>
      <c r="R53" s="70">
        <v>6</v>
      </c>
      <c r="S53" s="70">
        <v>16</v>
      </c>
      <c r="T53" s="70"/>
      <c r="U53" s="70"/>
      <c r="V53" s="71"/>
    </row>
    <row r="54" spans="1:22" x14ac:dyDescent="0.2">
      <c r="A54" s="500" t="s">
        <v>26</v>
      </c>
      <c r="B54" s="437">
        <v>40378</v>
      </c>
      <c r="C54" s="193">
        <v>13</v>
      </c>
      <c r="D54" s="12" t="s">
        <v>219</v>
      </c>
      <c r="E54" s="15">
        <v>1</v>
      </c>
      <c r="F54" s="440">
        <v>4</v>
      </c>
      <c r="G54" s="12">
        <v>5</v>
      </c>
      <c r="H54" s="12">
        <v>5</v>
      </c>
      <c r="I54" s="12">
        <v>6</v>
      </c>
      <c r="J54" s="12">
        <v>7</v>
      </c>
      <c r="K54" s="12">
        <v>4</v>
      </c>
      <c r="L54" s="12">
        <v>6</v>
      </c>
      <c r="M54" s="12">
        <v>5</v>
      </c>
      <c r="N54" s="384">
        <v>5</v>
      </c>
      <c r="O54" s="440">
        <v>47</v>
      </c>
      <c r="P54" s="444">
        <v>47</v>
      </c>
      <c r="Q54" s="262">
        <v>12</v>
      </c>
      <c r="R54" s="70">
        <v>6</v>
      </c>
      <c r="S54" s="158">
        <v>16</v>
      </c>
      <c r="T54" s="158"/>
      <c r="U54" s="158"/>
      <c r="V54" s="159"/>
    </row>
    <row r="55" spans="1:22" x14ac:dyDescent="0.2">
      <c r="A55" s="500" t="s">
        <v>38</v>
      </c>
      <c r="B55" s="442">
        <v>40378</v>
      </c>
      <c r="C55" s="517">
        <v>13</v>
      </c>
      <c r="D55" s="12" t="s">
        <v>220</v>
      </c>
      <c r="E55" s="15">
        <v>2</v>
      </c>
      <c r="F55" s="440">
        <v>5</v>
      </c>
      <c r="G55" s="12">
        <v>4</v>
      </c>
      <c r="H55" s="12">
        <v>4</v>
      </c>
      <c r="I55" s="12">
        <v>6</v>
      </c>
      <c r="J55" s="12">
        <v>8</v>
      </c>
      <c r="K55" s="12">
        <v>5</v>
      </c>
      <c r="L55" s="12">
        <v>7</v>
      </c>
      <c r="M55" s="12">
        <v>7</v>
      </c>
      <c r="N55" s="384">
        <v>9</v>
      </c>
      <c r="O55" s="440">
        <v>55</v>
      </c>
      <c r="P55" s="444">
        <v>54</v>
      </c>
      <c r="Q55" s="262">
        <v>12</v>
      </c>
      <c r="R55" s="70">
        <v>6</v>
      </c>
      <c r="S55" s="70">
        <v>16</v>
      </c>
      <c r="T55" s="158"/>
      <c r="U55" s="158"/>
      <c r="V55" s="159"/>
    </row>
    <row r="56" spans="1:22" x14ac:dyDescent="0.2">
      <c r="A56" s="431" t="s">
        <v>84</v>
      </c>
      <c r="B56" s="437">
        <v>40378</v>
      </c>
      <c r="C56" s="193">
        <v>13</v>
      </c>
      <c r="D56" s="395" t="s">
        <v>221</v>
      </c>
      <c r="E56" s="14">
        <v>2</v>
      </c>
      <c r="F56" s="394">
        <v>8</v>
      </c>
      <c r="G56" s="395">
        <v>6</v>
      </c>
      <c r="H56" s="395">
        <v>6</v>
      </c>
      <c r="I56" s="395">
        <v>8</v>
      </c>
      <c r="J56" s="395">
        <v>7</v>
      </c>
      <c r="K56" s="395">
        <v>5</v>
      </c>
      <c r="L56" s="395">
        <v>5</v>
      </c>
      <c r="M56" s="395">
        <v>8</v>
      </c>
      <c r="N56" s="396">
        <v>9</v>
      </c>
      <c r="O56" s="394">
        <v>62</v>
      </c>
      <c r="P56" s="446">
        <v>62</v>
      </c>
      <c r="Q56" s="262">
        <v>12</v>
      </c>
      <c r="R56" s="70">
        <v>6</v>
      </c>
      <c r="S56" s="70">
        <v>16</v>
      </c>
      <c r="T56" s="70"/>
      <c r="U56" s="70"/>
      <c r="V56" s="71"/>
    </row>
    <row r="57" spans="1:22" x14ac:dyDescent="0.2">
      <c r="A57" s="431" t="s">
        <v>32</v>
      </c>
      <c r="B57" s="442">
        <v>40378</v>
      </c>
      <c r="C57" s="193">
        <v>13</v>
      </c>
      <c r="D57" s="395" t="s">
        <v>222</v>
      </c>
      <c r="E57" s="14">
        <v>2</v>
      </c>
      <c r="F57" s="394">
        <v>6</v>
      </c>
      <c r="G57" s="395">
        <v>5</v>
      </c>
      <c r="H57" s="395">
        <v>5</v>
      </c>
      <c r="I57" s="395">
        <v>6</v>
      </c>
      <c r="J57" s="395">
        <v>4</v>
      </c>
      <c r="K57" s="395">
        <v>4</v>
      </c>
      <c r="L57" s="395">
        <v>4</v>
      </c>
      <c r="M57" s="395">
        <v>6</v>
      </c>
      <c r="N57" s="396">
        <v>6</v>
      </c>
      <c r="O57" s="394">
        <v>46</v>
      </c>
      <c r="P57" s="446">
        <v>46</v>
      </c>
      <c r="Q57" s="262">
        <v>12</v>
      </c>
      <c r="R57" s="70">
        <v>6</v>
      </c>
      <c r="S57" s="158">
        <v>16</v>
      </c>
      <c r="T57" s="70"/>
      <c r="U57" s="70"/>
      <c r="V57" s="71"/>
    </row>
    <row r="58" spans="1:22" x14ac:dyDescent="0.2">
      <c r="A58" s="500" t="s">
        <v>35</v>
      </c>
      <c r="B58" s="437">
        <v>40378</v>
      </c>
      <c r="C58" s="517">
        <v>13</v>
      </c>
      <c r="D58" s="12" t="s">
        <v>223</v>
      </c>
      <c r="E58" s="15">
        <v>2</v>
      </c>
      <c r="F58" s="440">
        <v>5</v>
      </c>
      <c r="G58" s="12">
        <v>6</v>
      </c>
      <c r="H58" s="12">
        <v>6</v>
      </c>
      <c r="I58" s="12">
        <v>6</v>
      </c>
      <c r="J58" s="12">
        <v>5</v>
      </c>
      <c r="K58" s="12">
        <v>6</v>
      </c>
      <c r="L58" s="12">
        <v>3</v>
      </c>
      <c r="M58" s="12">
        <v>5</v>
      </c>
      <c r="N58" s="384">
        <v>7</v>
      </c>
      <c r="O58" s="440">
        <v>49</v>
      </c>
      <c r="P58" s="444">
        <v>49</v>
      </c>
      <c r="Q58" s="262">
        <v>12</v>
      </c>
      <c r="R58" s="70">
        <v>6</v>
      </c>
      <c r="S58" s="70">
        <v>16</v>
      </c>
      <c r="T58" s="158"/>
      <c r="U58" s="158"/>
      <c r="V58" s="159"/>
    </row>
    <row r="59" spans="1:22" x14ac:dyDescent="0.2">
      <c r="A59" s="431" t="s">
        <v>40</v>
      </c>
      <c r="B59" s="442">
        <v>40378</v>
      </c>
      <c r="C59" s="193">
        <v>13</v>
      </c>
      <c r="D59" s="395" t="s">
        <v>224</v>
      </c>
      <c r="E59" s="14">
        <v>3</v>
      </c>
      <c r="F59" s="394">
        <v>4</v>
      </c>
      <c r="G59" s="395">
        <v>4</v>
      </c>
      <c r="H59" s="395">
        <v>4</v>
      </c>
      <c r="I59" s="395">
        <v>4</v>
      </c>
      <c r="J59" s="395">
        <v>6</v>
      </c>
      <c r="K59" s="395">
        <v>4</v>
      </c>
      <c r="L59" s="395">
        <v>4</v>
      </c>
      <c r="M59" s="395">
        <v>5</v>
      </c>
      <c r="N59" s="396">
        <v>7</v>
      </c>
      <c r="O59" s="394">
        <v>42</v>
      </c>
      <c r="P59" s="446">
        <v>42</v>
      </c>
      <c r="Q59" s="262">
        <v>12</v>
      </c>
      <c r="R59" s="70">
        <v>6</v>
      </c>
      <c r="S59" s="70">
        <v>16</v>
      </c>
      <c r="T59" s="70">
        <v>2</v>
      </c>
      <c r="U59" s="70"/>
      <c r="V59" s="71"/>
    </row>
    <row r="60" spans="1:22" x14ac:dyDescent="0.2">
      <c r="A60" s="431" t="s">
        <v>37</v>
      </c>
      <c r="B60" s="437">
        <v>40378</v>
      </c>
      <c r="C60" s="193">
        <v>13</v>
      </c>
      <c r="D60" s="395" t="s">
        <v>225</v>
      </c>
      <c r="E60" s="14">
        <v>3</v>
      </c>
      <c r="F60" s="394">
        <v>5</v>
      </c>
      <c r="G60" s="395">
        <v>5</v>
      </c>
      <c r="H60" s="395">
        <v>4</v>
      </c>
      <c r="I60" s="395">
        <v>5</v>
      </c>
      <c r="J60" s="395">
        <v>3</v>
      </c>
      <c r="K60" s="395">
        <v>4</v>
      </c>
      <c r="L60" s="395">
        <v>4</v>
      </c>
      <c r="M60" s="395">
        <v>5</v>
      </c>
      <c r="N60" s="396">
        <v>5</v>
      </c>
      <c r="O60" s="394">
        <v>40</v>
      </c>
      <c r="P60" s="446">
        <v>40</v>
      </c>
      <c r="Q60" s="262">
        <v>12</v>
      </c>
      <c r="R60" s="70">
        <v>6</v>
      </c>
      <c r="S60" s="158">
        <v>16</v>
      </c>
      <c r="T60" s="70"/>
      <c r="U60" s="70"/>
      <c r="V60" s="71"/>
    </row>
    <row r="61" spans="1:22" x14ac:dyDescent="0.2">
      <c r="A61" s="438" t="s">
        <v>43</v>
      </c>
      <c r="B61" s="442">
        <v>40378</v>
      </c>
      <c r="C61" s="517">
        <v>13</v>
      </c>
      <c r="D61" s="395" t="s">
        <v>226</v>
      </c>
      <c r="E61" s="14">
        <v>3</v>
      </c>
      <c r="F61" s="394">
        <v>5</v>
      </c>
      <c r="G61" s="395">
        <v>5</v>
      </c>
      <c r="H61" s="395">
        <v>4</v>
      </c>
      <c r="I61" s="395">
        <v>4</v>
      </c>
      <c r="J61" s="395">
        <v>3</v>
      </c>
      <c r="K61" s="395">
        <v>5</v>
      </c>
      <c r="L61" s="395">
        <v>4</v>
      </c>
      <c r="M61" s="395">
        <v>3</v>
      </c>
      <c r="N61" s="14">
        <v>4</v>
      </c>
      <c r="O61" s="394">
        <v>37</v>
      </c>
      <c r="P61" s="446">
        <v>37</v>
      </c>
      <c r="Q61" s="262">
        <v>12</v>
      </c>
      <c r="R61" s="70">
        <v>6</v>
      </c>
      <c r="S61" s="70">
        <v>16</v>
      </c>
      <c r="T61" s="70">
        <v>4</v>
      </c>
      <c r="U61" s="70"/>
      <c r="V61" s="71">
        <v>16</v>
      </c>
    </row>
    <row r="62" spans="1:22" x14ac:dyDescent="0.2">
      <c r="A62" s="438" t="s">
        <v>41</v>
      </c>
      <c r="B62" s="437">
        <v>40378</v>
      </c>
      <c r="C62" s="193">
        <v>13</v>
      </c>
      <c r="D62" s="395" t="s">
        <v>227</v>
      </c>
      <c r="E62" s="14">
        <v>4</v>
      </c>
      <c r="F62" s="394">
        <v>6</v>
      </c>
      <c r="G62" s="395">
        <v>6</v>
      </c>
      <c r="H62" s="395">
        <v>6</v>
      </c>
      <c r="I62" s="395">
        <v>7</v>
      </c>
      <c r="J62" s="395">
        <v>6</v>
      </c>
      <c r="K62" s="395">
        <v>6</v>
      </c>
      <c r="L62" s="395">
        <v>4</v>
      </c>
      <c r="M62" s="395">
        <v>6</v>
      </c>
      <c r="N62" s="396">
        <v>8</v>
      </c>
      <c r="O62" s="394">
        <v>55</v>
      </c>
      <c r="P62" s="446">
        <v>55</v>
      </c>
      <c r="Q62" s="262">
        <v>12</v>
      </c>
      <c r="R62" s="70">
        <v>6</v>
      </c>
      <c r="S62" s="70">
        <v>16</v>
      </c>
      <c r="T62" s="70"/>
      <c r="U62" s="70"/>
      <c r="V62" s="71"/>
    </row>
    <row r="63" spans="1:22" x14ac:dyDescent="0.2">
      <c r="A63" s="431" t="s">
        <v>34</v>
      </c>
      <c r="B63" s="437">
        <v>40378</v>
      </c>
      <c r="C63" s="193">
        <v>13</v>
      </c>
      <c r="D63" s="395" t="s">
        <v>228</v>
      </c>
      <c r="E63" s="14">
        <v>4</v>
      </c>
      <c r="F63" s="394">
        <v>7</v>
      </c>
      <c r="G63" s="395">
        <v>5</v>
      </c>
      <c r="H63" s="395">
        <v>4</v>
      </c>
      <c r="I63" s="395">
        <v>9</v>
      </c>
      <c r="J63" s="395">
        <v>6</v>
      </c>
      <c r="K63" s="395">
        <v>7</v>
      </c>
      <c r="L63" s="395">
        <v>4</v>
      </c>
      <c r="M63" s="395">
        <v>8</v>
      </c>
      <c r="N63" s="396">
        <v>7</v>
      </c>
      <c r="O63" s="394">
        <v>57</v>
      </c>
      <c r="P63" s="446">
        <v>56</v>
      </c>
      <c r="Q63" s="262">
        <v>12</v>
      </c>
      <c r="R63" s="70">
        <v>6</v>
      </c>
      <c r="S63" s="158">
        <v>16</v>
      </c>
      <c r="T63" s="70"/>
      <c r="U63" s="70"/>
      <c r="V63" s="71"/>
    </row>
    <row r="64" spans="1:22" ht="15" thickBot="1" x14ac:dyDescent="0.25">
      <c r="A64" s="502" t="s">
        <v>29</v>
      </c>
      <c r="B64" s="439">
        <v>40378</v>
      </c>
      <c r="C64" s="520">
        <v>13</v>
      </c>
      <c r="D64" s="398" t="s">
        <v>229</v>
      </c>
      <c r="E64" s="9">
        <v>4</v>
      </c>
      <c r="F64" s="397">
        <v>4</v>
      </c>
      <c r="G64" s="398">
        <v>6</v>
      </c>
      <c r="H64" s="398">
        <v>3</v>
      </c>
      <c r="I64" s="398">
        <v>5</v>
      </c>
      <c r="J64" s="398">
        <v>7</v>
      </c>
      <c r="K64" s="398">
        <v>3</v>
      </c>
      <c r="L64" s="398">
        <v>3</v>
      </c>
      <c r="M64" s="398">
        <v>4</v>
      </c>
      <c r="N64" s="399">
        <v>5</v>
      </c>
      <c r="O64" s="397">
        <v>40</v>
      </c>
      <c r="P64" s="448">
        <v>40</v>
      </c>
      <c r="Q64" s="506">
        <v>12</v>
      </c>
      <c r="R64" s="160">
        <v>6</v>
      </c>
      <c r="S64" s="160">
        <v>16</v>
      </c>
      <c r="T64" s="160">
        <v>6</v>
      </c>
      <c r="U64" s="160">
        <v>6</v>
      </c>
      <c r="V64" s="161"/>
    </row>
    <row r="65" spans="1:22" x14ac:dyDescent="0.2">
      <c r="A65" s="153" t="s">
        <v>36</v>
      </c>
      <c r="B65" s="442">
        <v>40371</v>
      </c>
      <c r="C65" s="521">
        <v>12</v>
      </c>
      <c r="D65" s="12" t="s">
        <v>230</v>
      </c>
      <c r="E65" s="15">
        <v>1</v>
      </c>
      <c r="F65" s="440">
        <v>5</v>
      </c>
      <c r="G65" s="12">
        <v>5</v>
      </c>
      <c r="H65" s="12">
        <v>5</v>
      </c>
      <c r="I65" s="12">
        <v>6</v>
      </c>
      <c r="J65" s="12">
        <v>4</v>
      </c>
      <c r="K65" s="12">
        <v>6</v>
      </c>
      <c r="L65" s="12">
        <v>3</v>
      </c>
      <c r="M65" s="12">
        <v>7</v>
      </c>
      <c r="N65" s="384">
        <v>9</v>
      </c>
      <c r="O65" s="440">
        <v>50</v>
      </c>
      <c r="P65" s="444">
        <v>50</v>
      </c>
      <c r="Q65" s="343"/>
      <c r="R65" s="158"/>
      <c r="S65" s="158"/>
      <c r="T65" s="158"/>
      <c r="U65" s="158"/>
      <c r="V65" s="159"/>
    </row>
    <row r="66" spans="1:22" x14ac:dyDescent="0.2">
      <c r="A66" s="431" t="s">
        <v>28</v>
      </c>
      <c r="B66" s="437">
        <v>40371</v>
      </c>
      <c r="C66" s="193">
        <v>12</v>
      </c>
      <c r="D66" s="395" t="s">
        <v>231</v>
      </c>
      <c r="E66" s="14">
        <v>1</v>
      </c>
      <c r="F66" s="394">
        <v>7</v>
      </c>
      <c r="G66" s="395">
        <v>6</v>
      </c>
      <c r="H66" s="395">
        <v>4</v>
      </c>
      <c r="I66" s="395">
        <v>5</v>
      </c>
      <c r="J66" s="395">
        <v>5</v>
      </c>
      <c r="K66" s="395">
        <v>5</v>
      </c>
      <c r="L66" s="395">
        <v>2</v>
      </c>
      <c r="M66" s="395">
        <v>5</v>
      </c>
      <c r="N66" s="396">
        <v>7</v>
      </c>
      <c r="O66" s="394">
        <v>46</v>
      </c>
      <c r="P66" s="446">
        <v>46</v>
      </c>
      <c r="Q66" s="262"/>
      <c r="R66" s="70"/>
      <c r="S66" s="70"/>
      <c r="T66" s="70"/>
      <c r="U66" s="70"/>
      <c r="V66" s="71"/>
    </row>
    <row r="67" spans="1:22" x14ac:dyDescent="0.2">
      <c r="A67" s="431" t="s">
        <v>27</v>
      </c>
      <c r="B67" s="437">
        <v>40371</v>
      </c>
      <c r="C67" s="193">
        <v>12</v>
      </c>
      <c r="D67" s="395" t="s">
        <v>232</v>
      </c>
      <c r="E67" s="14">
        <v>1</v>
      </c>
      <c r="F67" s="394">
        <v>5</v>
      </c>
      <c r="G67" s="395">
        <v>5</v>
      </c>
      <c r="H67" s="395">
        <v>5</v>
      </c>
      <c r="I67" s="395">
        <v>5</v>
      </c>
      <c r="J67" s="395">
        <v>9</v>
      </c>
      <c r="K67" s="395">
        <v>6</v>
      </c>
      <c r="L67" s="395">
        <v>4</v>
      </c>
      <c r="M67" s="395">
        <v>7</v>
      </c>
      <c r="N67" s="396">
        <v>7</v>
      </c>
      <c r="O67" s="394">
        <v>53</v>
      </c>
      <c r="P67" s="446">
        <v>52</v>
      </c>
      <c r="Q67" s="262"/>
      <c r="R67" s="70"/>
      <c r="S67" s="70"/>
      <c r="T67" s="70"/>
      <c r="U67" s="70"/>
      <c r="V67" s="71"/>
    </row>
    <row r="68" spans="1:22" x14ac:dyDescent="0.2">
      <c r="A68" s="500" t="s">
        <v>34</v>
      </c>
      <c r="B68" s="437">
        <v>40371</v>
      </c>
      <c r="C68" s="517">
        <v>12</v>
      </c>
      <c r="D68" s="12" t="s">
        <v>233</v>
      </c>
      <c r="E68" s="15">
        <v>1</v>
      </c>
      <c r="F68" s="440">
        <v>5</v>
      </c>
      <c r="G68" s="12">
        <v>6</v>
      </c>
      <c r="H68" s="12">
        <v>5</v>
      </c>
      <c r="I68" s="12">
        <v>6</v>
      </c>
      <c r="J68" s="12">
        <v>5</v>
      </c>
      <c r="K68" s="12">
        <v>6</v>
      </c>
      <c r="L68" s="12">
        <v>5</v>
      </c>
      <c r="M68" s="12">
        <v>8</v>
      </c>
      <c r="N68" s="384">
        <v>9</v>
      </c>
      <c r="O68" s="440">
        <v>55</v>
      </c>
      <c r="P68" s="444">
        <v>55</v>
      </c>
      <c r="Q68" s="343"/>
      <c r="R68" s="158"/>
      <c r="S68" s="158"/>
      <c r="T68" s="158"/>
      <c r="U68" s="158"/>
      <c r="V68" s="159"/>
    </row>
    <row r="69" spans="1:22" x14ac:dyDescent="0.2">
      <c r="A69" s="431" t="s">
        <v>32</v>
      </c>
      <c r="B69" s="437">
        <v>40371</v>
      </c>
      <c r="C69" s="193">
        <v>12</v>
      </c>
      <c r="D69" s="395" t="s">
        <v>234</v>
      </c>
      <c r="E69" s="14">
        <v>2</v>
      </c>
      <c r="F69" s="394">
        <v>4</v>
      </c>
      <c r="G69" s="395">
        <v>4</v>
      </c>
      <c r="H69" s="395">
        <v>4</v>
      </c>
      <c r="I69" s="395">
        <v>5</v>
      </c>
      <c r="J69" s="395">
        <v>4</v>
      </c>
      <c r="K69" s="395">
        <v>6</v>
      </c>
      <c r="L69" s="395">
        <v>3</v>
      </c>
      <c r="M69" s="395">
        <v>8</v>
      </c>
      <c r="N69" s="396">
        <v>6</v>
      </c>
      <c r="O69" s="394">
        <v>44</v>
      </c>
      <c r="P69" s="446">
        <v>44</v>
      </c>
      <c r="Q69" s="262"/>
      <c r="R69" s="70"/>
      <c r="S69" s="70"/>
      <c r="T69" s="70"/>
      <c r="U69" s="70"/>
      <c r="V69" s="71"/>
    </row>
    <row r="70" spans="1:22" x14ac:dyDescent="0.2">
      <c r="A70" s="431" t="s">
        <v>35</v>
      </c>
      <c r="B70" s="437">
        <v>40371</v>
      </c>
      <c r="C70" s="193">
        <v>12</v>
      </c>
      <c r="D70" s="395" t="s">
        <v>235</v>
      </c>
      <c r="E70" s="14">
        <v>2</v>
      </c>
      <c r="F70" s="394">
        <v>7</v>
      </c>
      <c r="G70" s="395">
        <v>4</v>
      </c>
      <c r="H70" s="395">
        <v>4</v>
      </c>
      <c r="I70" s="395">
        <v>5</v>
      </c>
      <c r="J70" s="395">
        <v>3</v>
      </c>
      <c r="K70" s="395">
        <v>5</v>
      </c>
      <c r="L70" s="395">
        <v>4</v>
      </c>
      <c r="M70" s="395">
        <v>5</v>
      </c>
      <c r="N70" s="396">
        <v>6</v>
      </c>
      <c r="O70" s="394">
        <v>43</v>
      </c>
      <c r="P70" s="446">
        <v>43</v>
      </c>
      <c r="Q70" s="262"/>
      <c r="R70" s="70"/>
      <c r="S70" s="70"/>
      <c r="T70" s="70"/>
      <c r="U70" s="70"/>
      <c r="V70" s="71"/>
    </row>
    <row r="71" spans="1:22" x14ac:dyDescent="0.2">
      <c r="A71" s="438" t="s">
        <v>30</v>
      </c>
      <c r="B71" s="437">
        <v>40371</v>
      </c>
      <c r="C71" s="21">
        <v>12</v>
      </c>
      <c r="D71" s="395" t="s">
        <v>236</v>
      </c>
      <c r="E71" s="14">
        <v>2</v>
      </c>
      <c r="F71" s="394">
        <v>6</v>
      </c>
      <c r="G71" s="395">
        <v>5</v>
      </c>
      <c r="H71" s="395">
        <v>4</v>
      </c>
      <c r="I71" s="395">
        <v>5</v>
      </c>
      <c r="J71" s="395">
        <v>5</v>
      </c>
      <c r="K71" s="395">
        <v>5</v>
      </c>
      <c r="L71" s="395">
        <v>2</v>
      </c>
      <c r="M71" s="395">
        <v>4</v>
      </c>
      <c r="N71" s="14">
        <v>6</v>
      </c>
      <c r="O71" s="394">
        <v>42</v>
      </c>
      <c r="P71" s="446">
        <v>42</v>
      </c>
      <c r="Q71" s="262"/>
      <c r="R71" s="70"/>
      <c r="S71" s="70"/>
      <c r="T71" s="70"/>
      <c r="U71" s="70"/>
      <c r="V71" s="71"/>
    </row>
    <row r="72" spans="1:22" x14ac:dyDescent="0.2">
      <c r="A72" s="431" t="s">
        <v>87</v>
      </c>
      <c r="B72" s="437">
        <v>40371</v>
      </c>
      <c r="C72" s="193">
        <v>12</v>
      </c>
      <c r="D72" s="395" t="s">
        <v>237</v>
      </c>
      <c r="E72" s="14">
        <v>2</v>
      </c>
      <c r="F72" s="394">
        <v>7</v>
      </c>
      <c r="G72" s="395">
        <v>5</v>
      </c>
      <c r="H72" s="395">
        <v>4</v>
      </c>
      <c r="I72" s="395">
        <v>7</v>
      </c>
      <c r="J72" s="395">
        <v>7</v>
      </c>
      <c r="K72" s="395">
        <v>5</v>
      </c>
      <c r="L72" s="395">
        <v>4</v>
      </c>
      <c r="M72" s="395">
        <v>8</v>
      </c>
      <c r="N72" s="396">
        <v>6</v>
      </c>
      <c r="O72" s="394">
        <v>53</v>
      </c>
      <c r="P72" s="446">
        <v>53</v>
      </c>
      <c r="Q72" s="262"/>
      <c r="R72" s="70"/>
      <c r="S72" s="70"/>
      <c r="T72" s="70"/>
      <c r="U72" s="70"/>
      <c r="V72" s="71"/>
    </row>
    <row r="73" spans="1:22" ht="15" thickBot="1" x14ac:dyDescent="0.25">
      <c r="A73" s="505" t="s">
        <v>57</v>
      </c>
      <c r="B73" s="439">
        <v>40371</v>
      </c>
      <c r="C73" s="522">
        <v>12</v>
      </c>
      <c r="D73" s="398" t="s">
        <v>238</v>
      </c>
      <c r="E73" s="9">
        <v>2</v>
      </c>
      <c r="F73" s="397">
        <v>6</v>
      </c>
      <c r="G73" s="398">
        <v>4</v>
      </c>
      <c r="H73" s="398">
        <v>4</v>
      </c>
      <c r="I73" s="398">
        <v>5</v>
      </c>
      <c r="J73" s="398">
        <v>4</v>
      </c>
      <c r="K73" s="398">
        <v>5</v>
      </c>
      <c r="L73" s="398">
        <v>3</v>
      </c>
      <c r="M73" s="398">
        <v>6</v>
      </c>
      <c r="N73" s="399">
        <v>6</v>
      </c>
      <c r="O73" s="397">
        <v>43</v>
      </c>
      <c r="P73" s="448">
        <v>43</v>
      </c>
      <c r="Q73" s="506"/>
      <c r="R73" s="160"/>
      <c r="S73" s="160"/>
      <c r="T73" s="160"/>
      <c r="U73" s="160"/>
      <c r="V73" s="161"/>
    </row>
    <row r="74" spans="1:22" x14ac:dyDescent="0.2">
      <c r="A74" s="496" t="s">
        <v>28</v>
      </c>
      <c r="B74" s="442">
        <v>40364</v>
      </c>
      <c r="C74" s="517">
        <v>11</v>
      </c>
      <c r="D74" s="12" t="s">
        <v>239</v>
      </c>
      <c r="E74" s="15">
        <v>1</v>
      </c>
      <c r="F74" s="440">
        <v>7</v>
      </c>
      <c r="G74" s="12">
        <v>6</v>
      </c>
      <c r="H74" s="12">
        <v>7</v>
      </c>
      <c r="I74" s="12">
        <v>6</v>
      </c>
      <c r="J74" s="12">
        <v>4</v>
      </c>
      <c r="K74" s="12">
        <v>4</v>
      </c>
      <c r="L74" s="12">
        <v>5</v>
      </c>
      <c r="M74" s="12">
        <v>5</v>
      </c>
      <c r="N74" s="384">
        <v>7</v>
      </c>
      <c r="O74" s="440">
        <v>51</v>
      </c>
      <c r="P74" s="444">
        <v>50</v>
      </c>
      <c r="Q74" s="343"/>
      <c r="R74" s="158"/>
      <c r="S74" s="158"/>
      <c r="T74" s="158"/>
      <c r="U74" s="158"/>
      <c r="V74" s="159"/>
    </row>
    <row r="75" spans="1:22" x14ac:dyDescent="0.2">
      <c r="A75" s="431" t="s">
        <v>38</v>
      </c>
      <c r="B75" s="437">
        <v>40364</v>
      </c>
      <c r="C75" s="193">
        <v>11</v>
      </c>
      <c r="D75" s="395" t="s">
        <v>240</v>
      </c>
      <c r="E75" s="14">
        <v>1</v>
      </c>
      <c r="F75" s="394">
        <v>4</v>
      </c>
      <c r="G75" s="395">
        <v>5</v>
      </c>
      <c r="H75" s="395">
        <v>4</v>
      </c>
      <c r="I75" s="395">
        <v>5</v>
      </c>
      <c r="J75" s="395">
        <v>6</v>
      </c>
      <c r="K75" s="395">
        <v>5</v>
      </c>
      <c r="L75" s="395">
        <v>5</v>
      </c>
      <c r="M75" s="395">
        <v>5</v>
      </c>
      <c r="N75" s="396">
        <v>9</v>
      </c>
      <c r="O75" s="394">
        <v>48</v>
      </c>
      <c r="P75" s="446">
        <v>48</v>
      </c>
      <c r="Q75" s="262"/>
      <c r="R75" s="70"/>
      <c r="S75" s="70"/>
      <c r="T75" s="70"/>
      <c r="U75" s="70"/>
      <c r="V75" s="71"/>
    </row>
    <row r="76" spans="1:22" x14ac:dyDescent="0.2">
      <c r="A76" s="431" t="s">
        <v>40</v>
      </c>
      <c r="B76" s="437">
        <v>40364</v>
      </c>
      <c r="C76" s="193">
        <v>11</v>
      </c>
      <c r="D76" s="395" t="s">
        <v>241</v>
      </c>
      <c r="E76" s="14">
        <v>1</v>
      </c>
      <c r="F76" s="394">
        <v>5</v>
      </c>
      <c r="G76" s="395">
        <v>5</v>
      </c>
      <c r="H76" s="395">
        <v>4</v>
      </c>
      <c r="I76" s="395">
        <v>6</v>
      </c>
      <c r="J76" s="395">
        <v>5</v>
      </c>
      <c r="K76" s="395">
        <v>4</v>
      </c>
      <c r="L76" s="395">
        <v>4</v>
      </c>
      <c r="M76" s="395">
        <v>6</v>
      </c>
      <c r="N76" s="396">
        <v>5</v>
      </c>
      <c r="O76" s="394">
        <v>44</v>
      </c>
      <c r="P76" s="446">
        <v>44</v>
      </c>
      <c r="Q76" s="262"/>
      <c r="R76" s="70"/>
      <c r="S76" s="70"/>
      <c r="T76" s="70"/>
      <c r="U76" s="70"/>
      <c r="V76" s="71"/>
    </row>
    <row r="77" spans="1:22" x14ac:dyDescent="0.2">
      <c r="A77" s="500" t="s">
        <v>47</v>
      </c>
      <c r="B77" s="442">
        <v>40364</v>
      </c>
      <c r="C77" s="517">
        <v>11</v>
      </c>
      <c r="D77" s="12" t="s">
        <v>242</v>
      </c>
      <c r="E77" s="15">
        <v>1</v>
      </c>
      <c r="F77" s="440">
        <v>4</v>
      </c>
      <c r="G77" s="12">
        <v>6</v>
      </c>
      <c r="H77" s="12">
        <v>3</v>
      </c>
      <c r="I77" s="12">
        <v>7</v>
      </c>
      <c r="J77" s="12">
        <v>5</v>
      </c>
      <c r="K77" s="12">
        <v>6</v>
      </c>
      <c r="L77" s="12">
        <v>3</v>
      </c>
      <c r="M77" s="12">
        <v>5</v>
      </c>
      <c r="N77" s="384">
        <v>6</v>
      </c>
      <c r="O77" s="440">
        <v>45</v>
      </c>
      <c r="P77" s="444">
        <v>45</v>
      </c>
      <c r="Q77" s="343"/>
      <c r="R77" s="158"/>
      <c r="S77" s="158"/>
      <c r="T77" s="158"/>
      <c r="U77" s="158">
        <v>44</v>
      </c>
      <c r="V77" s="159"/>
    </row>
    <row r="78" spans="1:22" x14ac:dyDescent="0.2">
      <c r="A78" s="500" t="s">
        <v>36</v>
      </c>
      <c r="B78" s="437">
        <v>40364</v>
      </c>
      <c r="C78" s="517">
        <v>11</v>
      </c>
      <c r="D78" s="12" t="s">
        <v>243</v>
      </c>
      <c r="E78" s="15">
        <v>2</v>
      </c>
      <c r="F78" s="440">
        <v>6</v>
      </c>
      <c r="G78" s="12">
        <v>6</v>
      </c>
      <c r="H78" s="12">
        <v>4</v>
      </c>
      <c r="I78" s="12">
        <v>6</v>
      </c>
      <c r="J78" s="12">
        <v>4</v>
      </c>
      <c r="K78" s="12">
        <v>5</v>
      </c>
      <c r="L78" s="12">
        <v>4</v>
      </c>
      <c r="M78" s="12">
        <v>6</v>
      </c>
      <c r="N78" s="384">
        <v>8</v>
      </c>
      <c r="O78" s="440">
        <v>49</v>
      </c>
      <c r="P78" s="444">
        <v>49</v>
      </c>
      <c r="Q78" s="343"/>
      <c r="R78" s="158"/>
      <c r="S78" s="158"/>
      <c r="T78" s="158"/>
      <c r="U78" s="158"/>
      <c r="V78" s="159"/>
    </row>
    <row r="79" spans="1:22" x14ac:dyDescent="0.2">
      <c r="A79" s="431" t="s">
        <v>26</v>
      </c>
      <c r="B79" s="437">
        <v>40364</v>
      </c>
      <c r="C79" s="193">
        <v>11</v>
      </c>
      <c r="D79" s="395" t="s">
        <v>244</v>
      </c>
      <c r="E79" s="14">
        <v>2</v>
      </c>
      <c r="F79" s="394">
        <v>4</v>
      </c>
      <c r="G79" s="395">
        <v>4</v>
      </c>
      <c r="H79" s="395">
        <v>5</v>
      </c>
      <c r="I79" s="395">
        <v>8</v>
      </c>
      <c r="J79" s="395">
        <v>5</v>
      </c>
      <c r="K79" s="395">
        <v>5</v>
      </c>
      <c r="L79" s="395">
        <v>4</v>
      </c>
      <c r="M79" s="395">
        <v>4</v>
      </c>
      <c r="N79" s="396">
        <v>6</v>
      </c>
      <c r="O79" s="394">
        <v>45</v>
      </c>
      <c r="P79" s="446">
        <v>45</v>
      </c>
      <c r="Q79" s="262"/>
      <c r="R79" s="70"/>
      <c r="S79" s="70"/>
      <c r="T79" s="70">
        <v>9</v>
      </c>
      <c r="U79" s="70"/>
      <c r="V79" s="71"/>
    </row>
    <row r="80" spans="1:22" x14ac:dyDescent="0.2">
      <c r="A80" s="431" t="s">
        <v>85</v>
      </c>
      <c r="B80" s="442">
        <v>40364</v>
      </c>
      <c r="C80" s="193">
        <v>11</v>
      </c>
      <c r="D80" s="395" t="s">
        <v>245</v>
      </c>
      <c r="E80" s="14">
        <v>2</v>
      </c>
      <c r="F80" s="394">
        <v>7</v>
      </c>
      <c r="G80" s="395">
        <v>5</v>
      </c>
      <c r="H80" s="395">
        <v>3</v>
      </c>
      <c r="I80" s="395">
        <v>5</v>
      </c>
      <c r="J80" s="395">
        <v>6</v>
      </c>
      <c r="K80" s="395">
        <v>5</v>
      </c>
      <c r="L80" s="395">
        <v>3</v>
      </c>
      <c r="M80" s="395">
        <v>6</v>
      </c>
      <c r="N80" s="396">
        <v>5</v>
      </c>
      <c r="O80" s="394">
        <v>45</v>
      </c>
      <c r="P80" s="446">
        <v>45</v>
      </c>
      <c r="Q80" s="262"/>
      <c r="R80" s="70"/>
      <c r="S80" s="70"/>
      <c r="T80" s="70"/>
      <c r="U80" s="70"/>
      <c r="V80" s="71"/>
    </row>
    <row r="81" spans="1:22" x14ac:dyDescent="0.2">
      <c r="A81" s="500" t="s">
        <v>86</v>
      </c>
      <c r="B81" s="437">
        <v>40364</v>
      </c>
      <c r="C81" s="517">
        <v>11</v>
      </c>
      <c r="D81" s="12" t="s">
        <v>246</v>
      </c>
      <c r="E81" s="15">
        <v>2</v>
      </c>
      <c r="F81" s="440">
        <v>6</v>
      </c>
      <c r="G81" s="12">
        <v>5</v>
      </c>
      <c r="H81" s="12">
        <v>5</v>
      </c>
      <c r="I81" s="12">
        <v>7</v>
      </c>
      <c r="J81" s="12">
        <v>7</v>
      </c>
      <c r="K81" s="12">
        <v>7</v>
      </c>
      <c r="L81" s="12">
        <v>6</v>
      </c>
      <c r="M81" s="12">
        <v>5</v>
      </c>
      <c r="N81" s="384">
        <v>7</v>
      </c>
      <c r="O81" s="440">
        <v>55</v>
      </c>
      <c r="P81" s="444">
        <v>55</v>
      </c>
      <c r="Q81" s="343"/>
      <c r="R81" s="158"/>
      <c r="S81" s="158"/>
      <c r="T81" s="158"/>
      <c r="U81" s="158"/>
      <c r="V81" s="159"/>
    </row>
    <row r="82" spans="1:22" x14ac:dyDescent="0.2">
      <c r="A82" s="431" t="s">
        <v>29</v>
      </c>
      <c r="B82" s="437">
        <v>40364</v>
      </c>
      <c r="C82" s="193">
        <v>11</v>
      </c>
      <c r="D82" s="395" t="s">
        <v>247</v>
      </c>
      <c r="E82" s="14">
        <v>3</v>
      </c>
      <c r="F82" s="394">
        <v>4</v>
      </c>
      <c r="G82" s="395">
        <v>5</v>
      </c>
      <c r="H82" s="395">
        <v>3</v>
      </c>
      <c r="I82" s="395">
        <v>6</v>
      </c>
      <c r="J82" s="395">
        <v>4</v>
      </c>
      <c r="K82" s="395">
        <v>6</v>
      </c>
      <c r="L82" s="395">
        <v>6</v>
      </c>
      <c r="M82" s="395">
        <v>5</v>
      </c>
      <c r="N82" s="396">
        <v>7</v>
      </c>
      <c r="O82" s="394">
        <v>46</v>
      </c>
      <c r="P82" s="446">
        <v>46</v>
      </c>
      <c r="Q82" s="262"/>
      <c r="R82" s="70"/>
      <c r="S82" s="70"/>
      <c r="T82" s="70"/>
      <c r="U82" s="70"/>
      <c r="V82" s="71"/>
    </row>
    <row r="83" spans="1:22" x14ac:dyDescent="0.2">
      <c r="A83" s="431" t="s">
        <v>34</v>
      </c>
      <c r="B83" s="442">
        <v>40364</v>
      </c>
      <c r="C83" s="193">
        <v>11</v>
      </c>
      <c r="D83" s="395" t="s">
        <v>248</v>
      </c>
      <c r="E83" s="14">
        <v>3</v>
      </c>
      <c r="F83" s="394">
        <v>7</v>
      </c>
      <c r="G83" s="395">
        <v>7</v>
      </c>
      <c r="H83" s="395">
        <v>5</v>
      </c>
      <c r="I83" s="395">
        <v>5</v>
      </c>
      <c r="J83" s="395">
        <v>6</v>
      </c>
      <c r="K83" s="395">
        <v>5</v>
      </c>
      <c r="L83" s="395">
        <v>5</v>
      </c>
      <c r="M83" s="395">
        <v>6</v>
      </c>
      <c r="N83" s="396">
        <v>9</v>
      </c>
      <c r="O83" s="394">
        <v>55</v>
      </c>
      <c r="P83" s="446">
        <v>55</v>
      </c>
      <c r="Q83" s="262"/>
      <c r="R83" s="70"/>
      <c r="S83" s="70"/>
      <c r="T83" s="70"/>
      <c r="U83" s="70"/>
      <c r="V83" s="71"/>
    </row>
    <row r="84" spans="1:22" x14ac:dyDescent="0.2">
      <c r="A84" s="438" t="s">
        <v>32</v>
      </c>
      <c r="B84" s="437">
        <v>40364</v>
      </c>
      <c r="C84" s="21">
        <v>11</v>
      </c>
      <c r="D84" s="395" t="s">
        <v>249</v>
      </c>
      <c r="E84" s="14">
        <v>3</v>
      </c>
      <c r="F84" s="394">
        <v>4</v>
      </c>
      <c r="G84" s="395">
        <v>4</v>
      </c>
      <c r="H84" s="395">
        <v>4</v>
      </c>
      <c r="I84" s="395">
        <v>6</v>
      </c>
      <c r="J84" s="395">
        <v>4</v>
      </c>
      <c r="K84" s="395">
        <v>5</v>
      </c>
      <c r="L84" s="395">
        <v>4</v>
      </c>
      <c r="M84" s="395">
        <v>6</v>
      </c>
      <c r="N84" s="14">
        <v>7</v>
      </c>
      <c r="O84" s="394">
        <v>44</v>
      </c>
      <c r="P84" s="446">
        <v>44</v>
      </c>
      <c r="Q84" s="262"/>
      <c r="R84" s="70"/>
      <c r="S84" s="70"/>
      <c r="T84" s="70"/>
      <c r="U84" s="70"/>
      <c r="V84" s="71"/>
    </row>
    <row r="85" spans="1:22" x14ac:dyDescent="0.2">
      <c r="A85" s="431" t="s">
        <v>37</v>
      </c>
      <c r="B85" s="437">
        <v>40364</v>
      </c>
      <c r="C85" s="193">
        <v>11</v>
      </c>
      <c r="D85" s="395" t="s">
        <v>250</v>
      </c>
      <c r="E85" s="14">
        <v>3</v>
      </c>
      <c r="F85" s="394">
        <v>5</v>
      </c>
      <c r="G85" s="395">
        <v>5</v>
      </c>
      <c r="H85" s="395">
        <v>5</v>
      </c>
      <c r="I85" s="395">
        <v>5</v>
      </c>
      <c r="J85" s="395">
        <v>3</v>
      </c>
      <c r="K85" s="395">
        <v>5</v>
      </c>
      <c r="L85" s="395">
        <v>4</v>
      </c>
      <c r="M85" s="395">
        <v>4</v>
      </c>
      <c r="N85" s="396">
        <v>6</v>
      </c>
      <c r="O85" s="394">
        <v>42</v>
      </c>
      <c r="P85" s="446">
        <v>42</v>
      </c>
      <c r="Q85" s="262"/>
      <c r="R85" s="70"/>
      <c r="S85" s="70"/>
      <c r="T85" s="70">
        <v>9</v>
      </c>
      <c r="U85" s="70"/>
      <c r="V85" s="71"/>
    </row>
    <row r="86" spans="1:22" ht="15" thickBot="1" x14ac:dyDescent="0.25">
      <c r="A86" s="505" t="s">
        <v>39</v>
      </c>
      <c r="B86" s="442">
        <v>40364</v>
      </c>
      <c r="C86" s="193">
        <v>11</v>
      </c>
      <c r="D86" s="395" t="s">
        <v>251</v>
      </c>
      <c r="E86" s="14">
        <v>3</v>
      </c>
      <c r="F86" s="394">
        <v>4</v>
      </c>
      <c r="G86" s="395">
        <v>5</v>
      </c>
      <c r="H86" s="395">
        <v>3</v>
      </c>
      <c r="I86" s="395">
        <v>6</v>
      </c>
      <c r="J86" s="395">
        <v>4</v>
      </c>
      <c r="K86" s="395">
        <v>4</v>
      </c>
      <c r="L86" s="395">
        <v>4</v>
      </c>
      <c r="M86" s="395">
        <v>4</v>
      </c>
      <c r="N86" s="396">
        <v>7</v>
      </c>
      <c r="O86" s="394">
        <v>41</v>
      </c>
      <c r="P86" s="446">
        <v>41</v>
      </c>
      <c r="Q86" s="262"/>
      <c r="R86" s="70"/>
      <c r="S86" s="70"/>
      <c r="T86" s="70"/>
      <c r="U86" s="70"/>
      <c r="V86" s="71">
        <v>16</v>
      </c>
    </row>
    <row r="87" spans="1:22" x14ac:dyDescent="0.2">
      <c r="A87" s="496" t="s">
        <v>36</v>
      </c>
      <c r="B87" s="435">
        <v>40357</v>
      </c>
      <c r="C87" s="516">
        <v>10</v>
      </c>
      <c r="D87" s="392" t="s">
        <v>252</v>
      </c>
      <c r="E87" s="320">
        <v>1</v>
      </c>
      <c r="F87" s="391">
        <v>4</v>
      </c>
      <c r="G87" s="392">
        <v>6</v>
      </c>
      <c r="H87" s="392">
        <v>4</v>
      </c>
      <c r="I87" s="392">
        <v>6</v>
      </c>
      <c r="J87" s="392">
        <v>5</v>
      </c>
      <c r="K87" s="392">
        <v>6</v>
      </c>
      <c r="L87" s="392">
        <v>4</v>
      </c>
      <c r="M87" s="392">
        <v>5</v>
      </c>
      <c r="N87" s="393">
        <v>6</v>
      </c>
      <c r="O87" s="391">
        <v>46</v>
      </c>
      <c r="P87" s="450">
        <v>46</v>
      </c>
      <c r="Q87" s="507"/>
      <c r="R87" s="426"/>
      <c r="S87" s="426"/>
      <c r="T87" s="426"/>
      <c r="U87" s="426"/>
      <c r="V87" s="427"/>
    </row>
    <row r="88" spans="1:22" x14ac:dyDescent="0.2">
      <c r="A88" s="431" t="s">
        <v>32</v>
      </c>
      <c r="B88" s="437">
        <v>40357</v>
      </c>
      <c r="C88" s="193">
        <v>10</v>
      </c>
      <c r="D88" s="395" t="s">
        <v>253</v>
      </c>
      <c r="E88" s="14">
        <v>1</v>
      </c>
      <c r="F88" s="394">
        <v>5</v>
      </c>
      <c r="G88" s="395">
        <v>5</v>
      </c>
      <c r="H88" s="395">
        <v>4</v>
      </c>
      <c r="I88" s="395">
        <v>5</v>
      </c>
      <c r="J88" s="395">
        <v>5</v>
      </c>
      <c r="K88" s="395">
        <v>5</v>
      </c>
      <c r="L88" s="395">
        <v>3</v>
      </c>
      <c r="M88" s="395">
        <v>6</v>
      </c>
      <c r="N88" s="396">
        <v>7</v>
      </c>
      <c r="O88" s="394">
        <v>45</v>
      </c>
      <c r="P88" s="446">
        <v>45</v>
      </c>
      <c r="Q88" s="262"/>
      <c r="R88" s="70"/>
      <c r="S88" s="70"/>
      <c r="T88" s="70"/>
      <c r="U88" s="70"/>
      <c r="V88" s="71"/>
    </row>
    <row r="89" spans="1:22" x14ac:dyDescent="0.2">
      <c r="A89" s="431" t="s">
        <v>27</v>
      </c>
      <c r="B89" s="437">
        <v>40357</v>
      </c>
      <c r="C89" s="193">
        <v>10</v>
      </c>
      <c r="D89" s="395" t="s">
        <v>254</v>
      </c>
      <c r="E89" s="14">
        <v>1</v>
      </c>
      <c r="F89" s="394">
        <v>6</v>
      </c>
      <c r="G89" s="395">
        <v>6</v>
      </c>
      <c r="H89" s="395">
        <v>4</v>
      </c>
      <c r="I89" s="395">
        <v>5</v>
      </c>
      <c r="J89" s="395">
        <v>5</v>
      </c>
      <c r="K89" s="395">
        <v>6</v>
      </c>
      <c r="L89" s="395">
        <v>5</v>
      </c>
      <c r="M89" s="395">
        <v>7</v>
      </c>
      <c r="N89" s="396">
        <v>8</v>
      </c>
      <c r="O89" s="394">
        <v>52</v>
      </c>
      <c r="P89" s="446">
        <v>52</v>
      </c>
      <c r="Q89" s="262"/>
      <c r="R89" s="70"/>
      <c r="S89" s="70"/>
      <c r="T89" s="70"/>
      <c r="U89" s="70"/>
      <c r="V89" s="71"/>
    </row>
    <row r="90" spans="1:22" x14ac:dyDescent="0.2">
      <c r="A90" s="500" t="s">
        <v>48</v>
      </c>
      <c r="B90" s="442">
        <v>40357</v>
      </c>
      <c r="C90" s="517">
        <v>10</v>
      </c>
      <c r="D90" s="12" t="s">
        <v>255</v>
      </c>
      <c r="E90" s="15">
        <v>1</v>
      </c>
      <c r="F90" s="440">
        <v>5</v>
      </c>
      <c r="G90" s="12">
        <v>3</v>
      </c>
      <c r="H90" s="12">
        <v>5</v>
      </c>
      <c r="I90" s="12">
        <v>5</v>
      </c>
      <c r="J90" s="12">
        <v>4</v>
      </c>
      <c r="K90" s="12">
        <v>6</v>
      </c>
      <c r="L90" s="12">
        <v>5</v>
      </c>
      <c r="M90" s="12">
        <v>5</v>
      </c>
      <c r="N90" s="384">
        <v>6</v>
      </c>
      <c r="O90" s="440">
        <v>44</v>
      </c>
      <c r="P90" s="444">
        <v>44</v>
      </c>
      <c r="Q90" s="343"/>
      <c r="R90" s="158"/>
      <c r="S90" s="158"/>
      <c r="T90" s="158"/>
      <c r="U90" s="158"/>
      <c r="V90" s="159"/>
    </row>
    <row r="91" spans="1:22" x14ac:dyDescent="0.2">
      <c r="A91" s="500" t="s">
        <v>84</v>
      </c>
      <c r="B91" s="442">
        <v>40357</v>
      </c>
      <c r="C91" s="517">
        <v>10</v>
      </c>
      <c r="D91" s="12" t="s">
        <v>256</v>
      </c>
      <c r="E91" s="15">
        <v>2</v>
      </c>
      <c r="F91" s="440">
        <v>8</v>
      </c>
      <c r="G91" s="12">
        <v>6</v>
      </c>
      <c r="H91" s="12">
        <v>6</v>
      </c>
      <c r="I91" s="12">
        <v>9</v>
      </c>
      <c r="J91" s="12">
        <v>6</v>
      </c>
      <c r="K91" s="12">
        <v>6</v>
      </c>
      <c r="L91" s="12">
        <v>4</v>
      </c>
      <c r="M91" s="12">
        <v>7</v>
      </c>
      <c r="N91" s="384">
        <v>8</v>
      </c>
      <c r="O91" s="440">
        <v>60</v>
      </c>
      <c r="P91" s="444">
        <v>59</v>
      </c>
      <c r="Q91" s="343"/>
      <c r="R91" s="158"/>
      <c r="S91" s="158"/>
      <c r="T91" s="158"/>
      <c r="U91" s="158"/>
      <c r="V91" s="159"/>
    </row>
    <row r="92" spans="1:22" x14ac:dyDescent="0.2">
      <c r="A92" s="431" t="s">
        <v>30</v>
      </c>
      <c r="B92" s="437">
        <v>40357</v>
      </c>
      <c r="C92" s="193">
        <v>10</v>
      </c>
      <c r="D92" s="395" t="s">
        <v>257</v>
      </c>
      <c r="E92" s="14">
        <v>2</v>
      </c>
      <c r="F92" s="394">
        <v>5</v>
      </c>
      <c r="G92" s="395">
        <v>4</v>
      </c>
      <c r="H92" s="395">
        <v>4</v>
      </c>
      <c r="I92" s="395">
        <v>6</v>
      </c>
      <c r="J92" s="395">
        <v>4</v>
      </c>
      <c r="K92" s="395">
        <v>5</v>
      </c>
      <c r="L92" s="395">
        <v>5</v>
      </c>
      <c r="M92" s="395">
        <v>6</v>
      </c>
      <c r="N92" s="396">
        <v>6</v>
      </c>
      <c r="O92" s="394">
        <v>45</v>
      </c>
      <c r="P92" s="446">
        <v>45</v>
      </c>
      <c r="Q92" s="262"/>
      <c r="R92" s="70"/>
      <c r="S92" s="70"/>
      <c r="T92" s="70"/>
      <c r="U92" s="70"/>
      <c r="V92" s="71"/>
    </row>
    <row r="93" spans="1:22" x14ac:dyDescent="0.2">
      <c r="A93" s="431" t="s">
        <v>28</v>
      </c>
      <c r="B93" s="437">
        <v>40357</v>
      </c>
      <c r="C93" s="193">
        <v>10</v>
      </c>
      <c r="D93" s="395" t="s">
        <v>258</v>
      </c>
      <c r="E93" s="14">
        <v>2</v>
      </c>
      <c r="F93" s="394">
        <v>6</v>
      </c>
      <c r="G93" s="395">
        <v>4</v>
      </c>
      <c r="H93" s="395">
        <v>4</v>
      </c>
      <c r="I93" s="395">
        <v>8</v>
      </c>
      <c r="J93" s="395">
        <v>5</v>
      </c>
      <c r="K93" s="395">
        <v>6</v>
      </c>
      <c r="L93" s="395">
        <v>4</v>
      </c>
      <c r="M93" s="395">
        <v>8</v>
      </c>
      <c r="N93" s="396">
        <v>7</v>
      </c>
      <c r="O93" s="394">
        <v>52</v>
      </c>
      <c r="P93" s="446">
        <v>52</v>
      </c>
      <c r="Q93" s="262"/>
      <c r="R93" s="70"/>
      <c r="S93" s="70"/>
      <c r="T93" s="70"/>
      <c r="U93" s="70"/>
      <c r="V93" s="71"/>
    </row>
    <row r="94" spans="1:22" x14ac:dyDescent="0.2">
      <c r="A94" s="500" t="s">
        <v>47</v>
      </c>
      <c r="B94" s="442">
        <v>40357</v>
      </c>
      <c r="C94" s="517">
        <v>10</v>
      </c>
      <c r="D94" s="12" t="s">
        <v>259</v>
      </c>
      <c r="E94" s="15">
        <v>2</v>
      </c>
      <c r="F94" s="440">
        <v>5</v>
      </c>
      <c r="G94" s="12">
        <v>5</v>
      </c>
      <c r="H94" s="12">
        <v>3</v>
      </c>
      <c r="I94" s="12">
        <v>6</v>
      </c>
      <c r="J94" s="12">
        <v>4</v>
      </c>
      <c r="K94" s="12">
        <v>4</v>
      </c>
      <c r="L94" s="12">
        <v>5</v>
      </c>
      <c r="M94" s="12">
        <v>4</v>
      </c>
      <c r="N94" s="384">
        <v>6</v>
      </c>
      <c r="O94" s="440">
        <v>42</v>
      </c>
      <c r="P94" s="444">
        <v>42</v>
      </c>
      <c r="Q94" s="343"/>
      <c r="R94" s="158"/>
      <c r="S94" s="158"/>
      <c r="T94" s="158"/>
      <c r="U94" s="158"/>
      <c r="V94" s="159"/>
    </row>
    <row r="95" spans="1:22" x14ac:dyDescent="0.2">
      <c r="A95" s="431" t="s">
        <v>43</v>
      </c>
      <c r="B95" s="437">
        <v>40357</v>
      </c>
      <c r="C95" s="193">
        <v>10</v>
      </c>
      <c r="D95" s="395" t="s">
        <v>260</v>
      </c>
      <c r="E95" s="14">
        <v>3</v>
      </c>
      <c r="F95" s="394">
        <v>5</v>
      </c>
      <c r="G95" s="395">
        <v>4</v>
      </c>
      <c r="H95" s="395">
        <v>3</v>
      </c>
      <c r="I95" s="395">
        <v>5</v>
      </c>
      <c r="J95" s="395">
        <v>4</v>
      </c>
      <c r="K95" s="395">
        <v>4</v>
      </c>
      <c r="L95" s="395">
        <v>3</v>
      </c>
      <c r="M95" s="395">
        <v>4</v>
      </c>
      <c r="N95" s="396">
        <v>6</v>
      </c>
      <c r="O95" s="394">
        <v>38</v>
      </c>
      <c r="P95" s="446">
        <v>38</v>
      </c>
      <c r="Q95" s="262"/>
      <c r="R95" s="70"/>
      <c r="S95" s="70"/>
      <c r="T95" s="70"/>
      <c r="U95" s="70"/>
      <c r="V95" s="71">
        <v>6</v>
      </c>
    </row>
    <row r="96" spans="1:22" x14ac:dyDescent="0.2">
      <c r="A96" s="431" t="s">
        <v>29</v>
      </c>
      <c r="B96" s="437">
        <v>40357</v>
      </c>
      <c r="C96" s="193">
        <v>10</v>
      </c>
      <c r="D96" s="395" t="s">
        <v>261</v>
      </c>
      <c r="E96" s="14">
        <v>3</v>
      </c>
      <c r="F96" s="394">
        <v>5</v>
      </c>
      <c r="G96" s="395">
        <v>5</v>
      </c>
      <c r="H96" s="395">
        <v>3</v>
      </c>
      <c r="I96" s="395">
        <v>7</v>
      </c>
      <c r="J96" s="395">
        <v>5</v>
      </c>
      <c r="K96" s="395">
        <v>6</v>
      </c>
      <c r="L96" s="395">
        <v>4</v>
      </c>
      <c r="M96" s="395">
        <v>5</v>
      </c>
      <c r="N96" s="396">
        <v>6</v>
      </c>
      <c r="O96" s="394">
        <v>46</v>
      </c>
      <c r="P96" s="446">
        <v>46</v>
      </c>
      <c r="Q96" s="262"/>
      <c r="R96" s="70"/>
      <c r="S96" s="70"/>
      <c r="T96" s="70"/>
      <c r="U96" s="70"/>
      <c r="V96" s="71"/>
    </row>
    <row r="97" spans="1:22" x14ac:dyDescent="0.2">
      <c r="A97" s="438" t="s">
        <v>34</v>
      </c>
      <c r="B97" s="470">
        <v>40357</v>
      </c>
      <c r="C97" s="21">
        <v>10</v>
      </c>
      <c r="D97" s="395" t="s">
        <v>262</v>
      </c>
      <c r="E97" s="14">
        <v>3</v>
      </c>
      <c r="F97" s="394">
        <v>8</v>
      </c>
      <c r="G97" s="395">
        <v>5</v>
      </c>
      <c r="H97" s="395">
        <v>6</v>
      </c>
      <c r="I97" s="395">
        <v>6</v>
      </c>
      <c r="J97" s="395">
        <v>6</v>
      </c>
      <c r="K97" s="395">
        <v>5</v>
      </c>
      <c r="L97" s="395">
        <v>5</v>
      </c>
      <c r="M97" s="395">
        <v>8</v>
      </c>
      <c r="N97" s="14">
        <v>9</v>
      </c>
      <c r="O97" s="394">
        <v>58</v>
      </c>
      <c r="P97" s="446">
        <v>58</v>
      </c>
      <c r="Q97" s="262"/>
      <c r="R97" s="70"/>
      <c r="S97" s="70"/>
      <c r="T97" s="70"/>
      <c r="U97" s="70"/>
      <c r="V97" s="71"/>
    </row>
    <row r="98" spans="1:22" x14ac:dyDescent="0.2">
      <c r="A98" s="431" t="s">
        <v>39</v>
      </c>
      <c r="B98" s="437">
        <v>40357</v>
      </c>
      <c r="C98" s="193">
        <v>10</v>
      </c>
      <c r="D98" s="395" t="s">
        <v>263</v>
      </c>
      <c r="E98" s="14">
        <v>3</v>
      </c>
      <c r="F98" s="394">
        <v>6</v>
      </c>
      <c r="G98" s="395">
        <v>4</v>
      </c>
      <c r="H98" s="395">
        <v>4</v>
      </c>
      <c r="I98" s="395">
        <v>5</v>
      </c>
      <c r="J98" s="395">
        <v>4</v>
      </c>
      <c r="K98" s="395">
        <v>5</v>
      </c>
      <c r="L98" s="395">
        <v>4</v>
      </c>
      <c r="M98" s="395">
        <v>5</v>
      </c>
      <c r="N98" s="396">
        <v>7</v>
      </c>
      <c r="O98" s="394">
        <v>44</v>
      </c>
      <c r="P98" s="446">
        <v>44</v>
      </c>
      <c r="Q98" s="262"/>
      <c r="R98" s="70"/>
      <c r="S98" s="70"/>
      <c r="T98" s="70"/>
      <c r="U98" s="70"/>
      <c r="V98" s="71"/>
    </row>
    <row r="99" spans="1:22" x14ac:dyDescent="0.2">
      <c r="A99" s="505" t="s">
        <v>40</v>
      </c>
      <c r="B99" s="437">
        <v>40357</v>
      </c>
      <c r="C99" s="193">
        <v>10</v>
      </c>
      <c r="D99" s="395" t="s">
        <v>264</v>
      </c>
      <c r="E99" s="14">
        <v>4</v>
      </c>
      <c r="F99" s="394">
        <v>5</v>
      </c>
      <c r="G99" s="395">
        <v>4</v>
      </c>
      <c r="H99" s="395">
        <v>3</v>
      </c>
      <c r="I99" s="395">
        <v>5</v>
      </c>
      <c r="J99" s="395">
        <v>3</v>
      </c>
      <c r="K99" s="395">
        <v>3</v>
      </c>
      <c r="L99" s="395">
        <v>5</v>
      </c>
      <c r="M99" s="395">
        <v>4</v>
      </c>
      <c r="N99" s="396">
        <v>4</v>
      </c>
      <c r="O99" s="394">
        <v>36</v>
      </c>
      <c r="P99" s="446">
        <v>36</v>
      </c>
      <c r="Q99" s="262"/>
      <c r="R99" s="70"/>
      <c r="S99" s="70"/>
      <c r="T99" s="70">
        <v>10.8</v>
      </c>
      <c r="U99" s="70"/>
      <c r="V99" s="71"/>
    </row>
    <row r="100" spans="1:22" x14ac:dyDescent="0.2">
      <c r="A100" s="431" t="s">
        <v>37</v>
      </c>
      <c r="B100" s="437">
        <v>40357</v>
      </c>
      <c r="C100" s="193">
        <v>10</v>
      </c>
      <c r="D100" s="395" t="s">
        <v>265</v>
      </c>
      <c r="E100" s="14">
        <v>4</v>
      </c>
      <c r="F100" s="394">
        <v>4</v>
      </c>
      <c r="G100" s="395">
        <v>4</v>
      </c>
      <c r="H100" s="395">
        <v>3</v>
      </c>
      <c r="I100" s="395">
        <v>3</v>
      </c>
      <c r="J100" s="395">
        <v>5</v>
      </c>
      <c r="K100" s="395">
        <v>4</v>
      </c>
      <c r="L100" s="395">
        <v>3</v>
      </c>
      <c r="M100" s="395">
        <v>4</v>
      </c>
      <c r="N100" s="396">
        <v>5</v>
      </c>
      <c r="O100" s="394">
        <v>35</v>
      </c>
      <c r="P100" s="446">
        <v>35</v>
      </c>
      <c r="Q100" s="262"/>
      <c r="R100" s="70"/>
      <c r="S100" s="70"/>
      <c r="T100" s="70">
        <v>7.2</v>
      </c>
      <c r="U100" s="70">
        <v>9</v>
      </c>
      <c r="V100" s="71">
        <v>16</v>
      </c>
    </row>
    <row r="101" spans="1:22" ht="15" thickBot="1" x14ac:dyDescent="0.25">
      <c r="A101" s="432" t="s">
        <v>41</v>
      </c>
      <c r="B101" s="439">
        <v>40357</v>
      </c>
      <c r="C101" s="519">
        <v>10</v>
      </c>
      <c r="D101" s="398" t="s">
        <v>266</v>
      </c>
      <c r="E101" s="9">
        <v>4</v>
      </c>
      <c r="F101" s="397">
        <v>7</v>
      </c>
      <c r="G101" s="398">
        <v>5</v>
      </c>
      <c r="H101" s="398">
        <v>6</v>
      </c>
      <c r="I101" s="398">
        <v>6</v>
      </c>
      <c r="J101" s="398">
        <v>6</v>
      </c>
      <c r="K101" s="398">
        <v>5</v>
      </c>
      <c r="L101" s="398">
        <v>5</v>
      </c>
      <c r="M101" s="398">
        <v>10</v>
      </c>
      <c r="N101" s="399">
        <v>8</v>
      </c>
      <c r="O101" s="397">
        <v>58</v>
      </c>
      <c r="P101" s="448">
        <v>56</v>
      </c>
      <c r="Q101" s="506"/>
      <c r="R101" s="160"/>
      <c r="S101" s="160"/>
      <c r="T101" s="160"/>
      <c r="U101" s="160"/>
      <c r="V101" s="161"/>
    </row>
    <row r="102" spans="1:22" x14ac:dyDescent="0.2">
      <c r="A102" s="500" t="s">
        <v>32</v>
      </c>
      <c r="B102" s="442">
        <v>40350</v>
      </c>
      <c r="C102" s="517">
        <v>9</v>
      </c>
      <c r="D102" s="12" t="s">
        <v>267</v>
      </c>
      <c r="E102" s="15">
        <v>1</v>
      </c>
      <c r="F102" s="440">
        <v>5</v>
      </c>
      <c r="G102" s="12">
        <v>5</v>
      </c>
      <c r="H102" s="12">
        <v>3</v>
      </c>
      <c r="I102" s="12">
        <v>5</v>
      </c>
      <c r="J102" s="12">
        <v>5</v>
      </c>
      <c r="K102" s="12">
        <v>5</v>
      </c>
      <c r="L102" s="12">
        <v>3</v>
      </c>
      <c r="M102" s="12">
        <v>6</v>
      </c>
      <c r="N102" s="384">
        <v>5</v>
      </c>
      <c r="O102" s="440">
        <v>42</v>
      </c>
      <c r="P102" s="444">
        <v>42</v>
      </c>
      <c r="Q102" s="343"/>
      <c r="R102" s="158"/>
      <c r="S102" s="158"/>
      <c r="T102" s="158"/>
      <c r="U102" s="158"/>
      <c r="V102" s="159"/>
    </row>
    <row r="103" spans="1:22" x14ac:dyDescent="0.2">
      <c r="A103" s="431" t="s">
        <v>30</v>
      </c>
      <c r="B103" s="437">
        <v>40350</v>
      </c>
      <c r="C103" s="193">
        <v>9</v>
      </c>
      <c r="D103" s="395" t="s">
        <v>268</v>
      </c>
      <c r="E103" s="14">
        <v>1</v>
      </c>
      <c r="F103" s="394">
        <v>5</v>
      </c>
      <c r="G103" s="395">
        <v>5</v>
      </c>
      <c r="H103" s="395">
        <v>4</v>
      </c>
      <c r="I103" s="395">
        <v>5</v>
      </c>
      <c r="J103" s="395">
        <v>4</v>
      </c>
      <c r="K103" s="395">
        <v>6</v>
      </c>
      <c r="L103" s="395">
        <v>4</v>
      </c>
      <c r="M103" s="395">
        <v>6</v>
      </c>
      <c r="N103" s="396">
        <v>5</v>
      </c>
      <c r="O103" s="394">
        <v>44</v>
      </c>
      <c r="P103" s="446">
        <v>44</v>
      </c>
      <c r="Q103" s="262"/>
      <c r="R103" s="70"/>
      <c r="S103" s="70"/>
      <c r="T103" s="70"/>
      <c r="U103" s="70"/>
      <c r="V103" s="71"/>
    </row>
    <row r="104" spans="1:22" x14ac:dyDescent="0.2">
      <c r="A104" s="431" t="s">
        <v>26</v>
      </c>
      <c r="B104" s="437">
        <v>40350</v>
      </c>
      <c r="C104" s="193">
        <v>9</v>
      </c>
      <c r="D104" s="395" t="s">
        <v>269</v>
      </c>
      <c r="E104" s="14">
        <v>1</v>
      </c>
      <c r="F104" s="394">
        <v>4</v>
      </c>
      <c r="G104" s="395">
        <v>5</v>
      </c>
      <c r="H104" s="395">
        <v>6</v>
      </c>
      <c r="I104" s="395">
        <v>4</v>
      </c>
      <c r="J104" s="395">
        <v>5</v>
      </c>
      <c r="K104" s="395">
        <v>7</v>
      </c>
      <c r="L104" s="395">
        <v>3</v>
      </c>
      <c r="M104" s="395">
        <v>4</v>
      </c>
      <c r="N104" s="396">
        <v>5</v>
      </c>
      <c r="O104" s="394">
        <v>43</v>
      </c>
      <c r="P104" s="446">
        <v>43</v>
      </c>
      <c r="Q104" s="262"/>
      <c r="R104" s="70"/>
      <c r="S104" s="70"/>
      <c r="T104" s="70"/>
      <c r="U104" s="70"/>
      <c r="V104" s="71"/>
    </row>
    <row r="105" spans="1:22" x14ac:dyDescent="0.2">
      <c r="A105" s="500" t="s">
        <v>36</v>
      </c>
      <c r="B105" s="442">
        <v>40350</v>
      </c>
      <c r="C105" s="517">
        <v>9</v>
      </c>
      <c r="D105" s="12" t="s">
        <v>270</v>
      </c>
      <c r="E105" s="15">
        <v>1</v>
      </c>
      <c r="F105" s="440">
        <v>6</v>
      </c>
      <c r="G105" s="12">
        <v>6</v>
      </c>
      <c r="H105" s="12">
        <v>4</v>
      </c>
      <c r="I105" s="12">
        <v>5</v>
      </c>
      <c r="J105" s="12">
        <v>5</v>
      </c>
      <c r="K105" s="12">
        <v>6</v>
      </c>
      <c r="L105" s="12">
        <v>4</v>
      </c>
      <c r="M105" s="12">
        <v>6</v>
      </c>
      <c r="N105" s="384">
        <v>7</v>
      </c>
      <c r="O105" s="440">
        <v>49</v>
      </c>
      <c r="P105" s="444">
        <v>49</v>
      </c>
      <c r="Q105" s="343"/>
      <c r="R105" s="158"/>
      <c r="S105" s="158"/>
      <c r="T105" s="158"/>
      <c r="U105" s="158"/>
      <c r="V105" s="159"/>
    </row>
    <row r="106" spans="1:22" x14ac:dyDescent="0.2">
      <c r="A106" s="500" t="s">
        <v>84</v>
      </c>
      <c r="B106" s="442">
        <v>40350</v>
      </c>
      <c r="C106" s="517">
        <v>9</v>
      </c>
      <c r="D106" s="12" t="s">
        <v>271</v>
      </c>
      <c r="E106" s="15">
        <v>1</v>
      </c>
      <c r="F106" s="440">
        <v>9</v>
      </c>
      <c r="G106" s="12">
        <v>6</v>
      </c>
      <c r="H106" s="12">
        <v>5</v>
      </c>
      <c r="I106" s="12">
        <v>7</v>
      </c>
      <c r="J106" s="12">
        <v>8</v>
      </c>
      <c r="K106" s="12">
        <v>8</v>
      </c>
      <c r="L106" s="12">
        <v>5</v>
      </c>
      <c r="M106" s="12">
        <v>8</v>
      </c>
      <c r="N106" s="384">
        <v>9</v>
      </c>
      <c r="O106" s="440">
        <v>65</v>
      </c>
      <c r="P106" s="444">
        <v>64</v>
      </c>
      <c r="Q106" s="343"/>
      <c r="R106" s="158"/>
      <c r="S106" s="158"/>
      <c r="T106" s="158"/>
      <c r="U106" s="158"/>
      <c r="V106" s="159"/>
    </row>
    <row r="107" spans="1:22" x14ac:dyDescent="0.2">
      <c r="A107" s="431" t="s">
        <v>34</v>
      </c>
      <c r="B107" s="437">
        <v>40350</v>
      </c>
      <c r="C107" s="193">
        <v>9</v>
      </c>
      <c r="D107" s="395" t="s">
        <v>272</v>
      </c>
      <c r="E107" s="14">
        <v>1</v>
      </c>
      <c r="F107" s="394">
        <v>6</v>
      </c>
      <c r="G107" s="395">
        <v>5</v>
      </c>
      <c r="H107" s="395">
        <v>5</v>
      </c>
      <c r="I107" s="395">
        <v>8</v>
      </c>
      <c r="J107" s="395">
        <v>5</v>
      </c>
      <c r="K107" s="395">
        <v>6</v>
      </c>
      <c r="L107" s="395">
        <v>7</v>
      </c>
      <c r="M107" s="395">
        <v>9</v>
      </c>
      <c r="N107" s="396">
        <v>8</v>
      </c>
      <c r="O107" s="394">
        <v>59</v>
      </c>
      <c r="P107" s="446">
        <v>57</v>
      </c>
      <c r="Q107" s="262"/>
      <c r="R107" s="70"/>
      <c r="S107" s="70"/>
      <c r="T107" s="70"/>
      <c r="U107" s="70"/>
      <c r="V107" s="71"/>
    </row>
    <row r="108" spans="1:22" x14ac:dyDescent="0.2">
      <c r="A108" s="431" t="s">
        <v>29</v>
      </c>
      <c r="B108" s="437">
        <v>40350</v>
      </c>
      <c r="C108" s="193">
        <v>9</v>
      </c>
      <c r="D108" s="395" t="s">
        <v>273</v>
      </c>
      <c r="E108" s="14">
        <v>1</v>
      </c>
      <c r="F108" s="394">
        <v>6</v>
      </c>
      <c r="G108" s="395">
        <v>6</v>
      </c>
      <c r="H108" s="395">
        <v>4</v>
      </c>
      <c r="I108" s="395">
        <v>6</v>
      </c>
      <c r="J108" s="395">
        <v>4</v>
      </c>
      <c r="K108" s="395">
        <v>6</v>
      </c>
      <c r="L108" s="395">
        <v>5</v>
      </c>
      <c r="M108" s="395">
        <v>5</v>
      </c>
      <c r="N108" s="396">
        <v>5</v>
      </c>
      <c r="O108" s="394">
        <v>47</v>
      </c>
      <c r="P108" s="446">
        <v>47</v>
      </c>
      <c r="Q108" s="262"/>
      <c r="R108" s="70"/>
      <c r="S108" s="70"/>
      <c r="T108" s="70"/>
      <c r="U108" s="70"/>
      <c r="V108" s="71"/>
    </row>
    <row r="109" spans="1:22" x14ac:dyDescent="0.2">
      <c r="A109" s="500" t="s">
        <v>35</v>
      </c>
      <c r="B109" s="442">
        <v>40350</v>
      </c>
      <c r="C109" s="517">
        <v>9</v>
      </c>
      <c r="D109" s="12" t="s">
        <v>274</v>
      </c>
      <c r="E109" s="15">
        <v>2</v>
      </c>
      <c r="F109" s="440">
        <v>5</v>
      </c>
      <c r="G109" s="12">
        <v>6</v>
      </c>
      <c r="H109" s="12">
        <v>4</v>
      </c>
      <c r="I109" s="12">
        <v>6</v>
      </c>
      <c r="J109" s="12">
        <v>4</v>
      </c>
      <c r="K109" s="12">
        <v>5</v>
      </c>
      <c r="L109" s="12">
        <v>4</v>
      </c>
      <c r="M109" s="12">
        <v>7</v>
      </c>
      <c r="N109" s="384">
        <v>6</v>
      </c>
      <c r="O109" s="440">
        <v>47</v>
      </c>
      <c r="P109" s="444">
        <v>47</v>
      </c>
      <c r="Q109" s="343"/>
      <c r="R109" s="158"/>
      <c r="S109" s="158"/>
      <c r="T109" s="158"/>
      <c r="U109" s="158"/>
      <c r="V109" s="159"/>
    </row>
    <row r="110" spans="1:22" x14ac:dyDescent="0.2">
      <c r="A110" s="431" t="s">
        <v>43</v>
      </c>
      <c r="B110" s="437">
        <v>40350</v>
      </c>
      <c r="C110" s="193">
        <v>9</v>
      </c>
      <c r="D110" s="395" t="s">
        <v>275</v>
      </c>
      <c r="E110" s="14">
        <v>2</v>
      </c>
      <c r="F110" s="394">
        <v>6</v>
      </c>
      <c r="G110" s="395">
        <v>5</v>
      </c>
      <c r="H110" s="395">
        <v>4</v>
      </c>
      <c r="I110" s="395">
        <v>5</v>
      </c>
      <c r="J110" s="395">
        <v>3</v>
      </c>
      <c r="K110" s="395">
        <v>4</v>
      </c>
      <c r="L110" s="395">
        <v>4</v>
      </c>
      <c r="M110" s="395">
        <v>6</v>
      </c>
      <c r="N110" s="396">
        <v>7</v>
      </c>
      <c r="O110" s="394">
        <v>44</v>
      </c>
      <c r="P110" s="446">
        <v>44</v>
      </c>
      <c r="Q110" s="262"/>
      <c r="R110" s="70"/>
      <c r="S110" s="70"/>
      <c r="T110" s="70">
        <v>3.5</v>
      </c>
      <c r="U110" s="70">
        <v>7</v>
      </c>
      <c r="V110" s="71"/>
    </row>
    <row r="111" spans="1:22" x14ac:dyDescent="0.2">
      <c r="A111" s="431" t="s">
        <v>28</v>
      </c>
      <c r="B111" s="437">
        <v>40350</v>
      </c>
      <c r="C111" s="193">
        <v>9</v>
      </c>
      <c r="D111" s="395" t="s">
        <v>276</v>
      </c>
      <c r="E111" s="14">
        <v>2</v>
      </c>
      <c r="F111" s="394">
        <v>6</v>
      </c>
      <c r="G111" s="395">
        <v>4</v>
      </c>
      <c r="H111" s="395">
        <v>6</v>
      </c>
      <c r="I111" s="395">
        <v>7</v>
      </c>
      <c r="J111" s="395">
        <v>5</v>
      </c>
      <c r="K111" s="395">
        <v>8</v>
      </c>
      <c r="L111" s="395">
        <v>4</v>
      </c>
      <c r="M111" s="395">
        <v>4</v>
      </c>
      <c r="N111" s="396">
        <v>6</v>
      </c>
      <c r="O111" s="394">
        <v>50</v>
      </c>
      <c r="P111" s="446">
        <v>50</v>
      </c>
      <c r="Q111" s="262"/>
      <c r="R111" s="70"/>
      <c r="S111" s="70"/>
      <c r="T111" s="70"/>
      <c r="U111" s="70"/>
      <c r="V111" s="71"/>
    </row>
    <row r="112" spans="1:22" x14ac:dyDescent="0.2">
      <c r="A112" s="438" t="s">
        <v>42</v>
      </c>
      <c r="B112" s="470">
        <v>40350</v>
      </c>
      <c r="C112" s="21">
        <v>9</v>
      </c>
      <c r="D112" s="395" t="s">
        <v>277</v>
      </c>
      <c r="E112" s="14">
        <v>2</v>
      </c>
      <c r="F112" s="394">
        <v>8</v>
      </c>
      <c r="G112" s="395">
        <v>6</v>
      </c>
      <c r="H112" s="395">
        <v>5</v>
      </c>
      <c r="I112" s="395">
        <v>6</v>
      </c>
      <c r="J112" s="395">
        <v>5</v>
      </c>
      <c r="K112" s="395">
        <v>6</v>
      </c>
      <c r="L112" s="395">
        <v>5</v>
      </c>
      <c r="M112" s="395">
        <v>7</v>
      </c>
      <c r="N112" s="14">
        <v>7</v>
      </c>
      <c r="O112" s="394">
        <v>55</v>
      </c>
      <c r="P112" s="446">
        <v>55</v>
      </c>
      <c r="Q112" s="262"/>
      <c r="R112" s="70"/>
      <c r="S112" s="70"/>
      <c r="T112" s="70"/>
      <c r="U112" s="70"/>
      <c r="V112" s="71"/>
    </row>
    <row r="113" spans="1:22" x14ac:dyDescent="0.2">
      <c r="A113" s="431" t="s">
        <v>27</v>
      </c>
      <c r="B113" s="437">
        <v>40350</v>
      </c>
      <c r="C113" s="193">
        <v>9</v>
      </c>
      <c r="D113" s="395" t="s">
        <v>278</v>
      </c>
      <c r="E113" s="14">
        <v>3</v>
      </c>
      <c r="F113" s="394">
        <v>6</v>
      </c>
      <c r="G113" s="395">
        <v>5</v>
      </c>
      <c r="H113" s="395">
        <v>7</v>
      </c>
      <c r="I113" s="395">
        <v>5</v>
      </c>
      <c r="J113" s="395">
        <v>6</v>
      </c>
      <c r="K113" s="395">
        <v>5</v>
      </c>
      <c r="L113" s="395">
        <v>4</v>
      </c>
      <c r="M113" s="395">
        <v>5</v>
      </c>
      <c r="N113" s="396">
        <v>6</v>
      </c>
      <c r="O113" s="394">
        <v>49</v>
      </c>
      <c r="P113" s="446">
        <v>48</v>
      </c>
      <c r="Q113" s="262"/>
      <c r="R113" s="70"/>
      <c r="S113" s="70"/>
      <c r="T113" s="70"/>
      <c r="U113" s="70"/>
      <c r="V113" s="71"/>
    </row>
    <row r="114" spans="1:22" x14ac:dyDescent="0.2">
      <c r="A114" s="505" t="s">
        <v>48</v>
      </c>
      <c r="B114" s="437">
        <v>40350</v>
      </c>
      <c r="C114" s="193">
        <v>9</v>
      </c>
      <c r="D114" s="395" t="s">
        <v>279</v>
      </c>
      <c r="E114" s="14">
        <v>3</v>
      </c>
      <c r="F114" s="394">
        <v>4</v>
      </c>
      <c r="G114" s="395">
        <v>4</v>
      </c>
      <c r="H114" s="395">
        <v>5</v>
      </c>
      <c r="I114" s="395">
        <v>5</v>
      </c>
      <c r="J114" s="395">
        <v>4</v>
      </c>
      <c r="K114" s="395">
        <v>6</v>
      </c>
      <c r="L114" s="395">
        <v>3</v>
      </c>
      <c r="M114" s="395">
        <v>5</v>
      </c>
      <c r="N114" s="396">
        <v>6</v>
      </c>
      <c r="O114" s="394">
        <v>42</v>
      </c>
      <c r="P114" s="446">
        <v>42</v>
      </c>
      <c r="Q114" s="262"/>
      <c r="R114" s="70"/>
      <c r="S114" s="70"/>
      <c r="T114" s="70"/>
      <c r="U114" s="70"/>
      <c r="V114" s="71"/>
    </row>
    <row r="115" spans="1:22" x14ac:dyDescent="0.2">
      <c r="A115" s="431" t="s">
        <v>47</v>
      </c>
      <c r="B115" s="437">
        <v>40350</v>
      </c>
      <c r="C115" s="193">
        <v>9</v>
      </c>
      <c r="D115" s="395" t="s">
        <v>280</v>
      </c>
      <c r="E115" s="14">
        <v>3</v>
      </c>
      <c r="F115" s="394">
        <v>5</v>
      </c>
      <c r="G115" s="395">
        <v>3</v>
      </c>
      <c r="H115" s="395">
        <v>4</v>
      </c>
      <c r="I115" s="395">
        <v>4</v>
      </c>
      <c r="J115" s="395">
        <v>4</v>
      </c>
      <c r="K115" s="395">
        <v>4</v>
      </c>
      <c r="L115" s="395">
        <v>5</v>
      </c>
      <c r="M115" s="395">
        <v>7</v>
      </c>
      <c r="N115" s="396">
        <v>6</v>
      </c>
      <c r="O115" s="394">
        <v>42</v>
      </c>
      <c r="P115" s="446">
        <v>42</v>
      </c>
      <c r="Q115" s="262"/>
      <c r="R115" s="70"/>
      <c r="S115" s="70"/>
      <c r="T115" s="70">
        <v>3.5</v>
      </c>
      <c r="U115" s="70"/>
      <c r="V115" s="71"/>
    </row>
    <row r="116" spans="1:22" x14ac:dyDescent="0.2">
      <c r="A116" s="431" t="s">
        <v>41</v>
      </c>
      <c r="B116" s="437">
        <v>40350</v>
      </c>
      <c r="C116" s="193">
        <v>9</v>
      </c>
      <c r="D116" s="395" t="s">
        <v>281</v>
      </c>
      <c r="E116" s="14">
        <v>4</v>
      </c>
      <c r="F116" s="394">
        <v>5</v>
      </c>
      <c r="G116" s="395">
        <v>5</v>
      </c>
      <c r="H116" s="395">
        <v>4</v>
      </c>
      <c r="I116" s="395">
        <v>5</v>
      </c>
      <c r="J116" s="395">
        <v>4</v>
      </c>
      <c r="K116" s="395">
        <v>4</v>
      </c>
      <c r="L116" s="395">
        <v>4</v>
      </c>
      <c r="M116" s="395">
        <v>7</v>
      </c>
      <c r="N116" s="396">
        <v>6</v>
      </c>
      <c r="O116" s="394">
        <v>44</v>
      </c>
      <c r="P116" s="446">
        <v>44</v>
      </c>
      <c r="Q116" s="262"/>
      <c r="R116" s="70"/>
      <c r="S116" s="70"/>
      <c r="T116" s="70"/>
      <c r="U116" s="70"/>
      <c r="V116" s="71">
        <v>18</v>
      </c>
    </row>
    <row r="117" spans="1:22" x14ac:dyDescent="0.2">
      <c r="A117" s="431" t="s">
        <v>37</v>
      </c>
      <c r="B117" s="437">
        <v>40350</v>
      </c>
      <c r="C117" s="193">
        <v>9</v>
      </c>
      <c r="D117" s="395" t="s">
        <v>282</v>
      </c>
      <c r="E117" s="14">
        <v>4</v>
      </c>
      <c r="F117" s="394">
        <v>4</v>
      </c>
      <c r="G117" s="395">
        <v>5</v>
      </c>
      <c r="H117" s="395">
        <v>5</v>
      </c>
      <c r="I117" s="395">
        <v>6</v>
      </c>
      <c r="J117" s="395">
        <v>5</v>
      </c>
      <c r="K117" s="395">
        <v>5</v>
      </c>
      <c r="L117" s="395">
        <v>5</v>
      </c>
      <c r="M117" s="395">
        <v>5</v>
      </c>
      <c r="N117" s="396">
        <v>4</v>
      </c>
      <c r="O117" s="394">
        <v>44</v>
      </c>
      <c r="P117" s="446">
        <v>44</v>
      </c>
      <c r="Q117" s="262"/>
      <c r="R117" s="70"/>
      <c r="S117" s="70"/>
      <c r="T117" s="70">
        <v>7</v>
      </c>
      <c r="U117" s="70"/>
      <c r="V117" s="71"/>
    </row>
    <row r="118" spans="1:22" ht="15" thickBot="1" x14ac:dyDescent="0.25">
      <c r="A118" s="431" t="s">
        <v>39</v>
      </c>
      <c r="B118" s="437">
        <v>40350</v>
      </c>
      <c r="C118" s="193">
        <v>9</v>
      </c>
      <c r="D118" s="395" t="s">
        <v>283</v>
      </c>
      <c r="E118" s="14">
        <v>4</v>
      </c>
      <c r="F118" s="394">
        <v>5</v>
      </c>
      <c r="G118" s="395">
        <v>5</v>
      </c>
      <c r="H118" s="395">
        <v>4</v>
      </c>
      <c r="I118" s="395">
        <v>4</v>
      </c>
      <c r="J118" s="395">
        <v>6</v>
      </c>
      <c r="K118" s="395">
        <v>5</v>
      </c>
      <c r="L118" s="395">
        <v>4</v>
      </c>
      <c r="M118" s="395">
        <v>5</v>
      </c>
      <c r="N118" s="396">
        <v>6</v>
      </c>
      <c r="O118" s="394">
        <v>44</v>
      </c>
      <c r="P118" s="446">
        <v>44</v>
      </c>
      <c r="Q118" s="262"/>
      <c r="R118" s="70"/>
      <c r="S118" s="70"/>
      <c r="T118" s="70"/>
      <c r="U118" s="70"/>
      <c r="V118" s="71"/>
    </row>
    <row r="119" spans="1:22" x14ac:dyDescent="0.2">
      <c r="A119" s="496" t="s">
        <v>36</v>
      </c>
      <c r="B119" s="435">
        <v>40343</v>
      </c>
      <c r="C119" s="516">
        <v>8</v>
      </c>
      <c r="D119" s="392" t="s">
        <v>284</v>
      </c>
      <c r="E119" s="320">
        <v>1</v>
      </c>
      <c r="F119" s="391">
        <v>7</v>
      </c>
      <c r="G119" s="392">
        <v>6</v>
      </c>
      <c r="H119" s="392">
        <v>5</v>
      </c>
      <c r="I119" s="392">
        <v>7</v>
      </c>
      <c r="J119" s="392">
        <v>6</v>
      </c>
      <c r="K119" s="392">
        <v>6</v>
      </c>
      <c r="L119" s="392">
        <v>5</v>
      </c>
      <c r="M119" s="392">
        <v>6</v>
      </c>
      <c r="N119" s="393">
        <v>7</v>
      </c>
      <c r="O119" s="391">
        <v>55</v>
      </c>
      <c r="P119" s="450">
        <v>55</v>
      </c>
      <c r="Q119" s="507"/>
      <c r="R119" s="426"/>
      <c r="S119" s="426"/>
      <c r="T119" s="426"/>
      <c r="U119" s="426"/>
      <c r="V119" s="427"/>
    </row>
    <row r="120" spans="1:22" x14ac:dyDescent="0.2">
      <c r="A120" s="431" t="s">
        <v>28</v>
      </c>
      <c r="B120" s="437">
        <v>40343</v>
      </c>
      <c r="C120" s="193">
        <v>8</v>
      </c>
      <c r="D120" s="395" t="s">
        <v>285</v>
      </c>
      <c r="E120" s="14">
        <v>1</v>
      </c>
      <c r="F120" s="394">
        <v>6</v>
      </c>
      <c r="G120" s="395">
        <v>4</v>
      </c>
      <c r="H120" s="395">
        <v>3</v>
      </c>
      <c r="I120" s="395">
        <v>6</v>
      </c>
      <c r="J120" s="395">
        <v>4</v>
      </c>
      <c r="K120" s="395">
        <v>9</v>
      </c>
      <c r="L120" s="395">
        <v>3</v>
      </c>
      <c r="M120" s="395">
        <v>7</v>
      </c>
      <c r="N120" s="396">
        <v>6</v>
      </c>
      <c r="O120" s="394">
        <v>48</v>
      </c>
      <c r="P120" s="446">
        <v>47</v>
      </c>
      <c r="Q120" s="262"/>
      <c r="R120" s="70"/>
      <c r="S120" s="70"/>
      <c r="T120" s="70"/>
      <c r="U120" s="70"/>
      <c r="V120" s="71"/>
    </row>
    <row r="121" spans="1:22" x14ac:dyDescent="0.2">
      <c r="A121" s="431" t="s">
        <v>27</v>
      </c>
      <c r="B121" s="437">
        <v>40343</v>
      </c>
      <c r="C121" s="193">
        <v>8</v>
      </c>
      <c r="D121" s="395" t="s">
        <v>286</v>
      </c>
      <c r="E121" s="14">
        <v>1</v>
      </c>
      <c r="F121" s="394">
        <v>5</v>
      </c>
      <c r="G121" s="395">
        <v>5</v>
      </c>
      <c r="H121" s="395">
        <v>5</v>
      </c>
      <c r="I121" s="395">
        <v>7</v>
      </c>
      <c r="J121" s="395">
        <v>6</v>
      </c>
      <c r="K121" s="395">
        <v>7</v>
      </c>
      <c r="L121" s="395">
        <v>5</v>
      </c>
      <c r="M121" s="395">
        <v>6</v>
      </c>
      <c r="N121" s="396">
        <v>8</v>
      </c>
      <c r="O121" s="394">
        <v>54</v>
      </c>
      <c r="P121" s="446">
        <v>54</v>
      </c>
      <c r="Q121" s="262"/>
      <c r="R121" s="70"/>
      <c r="S121" s="70"/>
      <c r="T121" s="70"/>
      <c r="U121" s="70"/>
      <c r="V121" s="71"/>
    </row>
    <row r="122" spans="1:22" x14ac:dyDescent="0.2">
      <c r="A122" s="431" t="s">
        <v>30</v>
      </c>
      <c r="B122" s="437">
        <v>40343</v>
      </c>
      <c r="C122" s="193">
        <v>8</v>
      </c>
      <c r="D122" s="395" t="s">
        <v>287</v>
      </c>
      <c r="E122" s="14">
        <v>1</v>
      </c>
      <c r="F122" s="394">
        <v>4</v>
      </c>
      <c r="G122" s="395">
        <v>5</v>
      </c>
      <c r="H122" s="395">
        <v>3</v>
      </c>
      <c r="I122" s="395">
        <v>6</v>
      </c>
      <c r="J122" s="395">
        <v>6</v>
      </c>
      <c r="K122" s="395">
        <v>4</v>
      </c>
      <c r="L122" s="395">
        <v>7</v>
      </c>
      <c r="M122" s="395">
        <v>5</v>
      </c>
      <c r="N122" s="396">
        <v>6</v>
      </c>
      <c r="O122" s="394">
        <v>46</v>
      </c>
      <c r="P122" s="446">
        <v>45</v>
      </c>
      <c r="Q122" s="262"/>
      <c r="R122" s="70"/>
      <c r="S122" s="70"/>
      <c r="T122" s="70"/>
      <c r="U122" s="70"/>
      <c r="V122" s="71"/>
    </row>
    <row r="123" spans="1:22" x14ac:dyDescent="0.2">
      <c r="A123" s="431" t="s">
        <v>43</v>
      </c>
      <c r="B123" s="437">
        <v>40343</v>
      </c>
      <c r="C123" s="193">
        <v>8</v>
      </c>
      <c r="D123" s="395" t="s">
        <v>288</v>
      </c>
      <c r="E123" s="14">
        <v>2</v>
      </c>
      <c r="F123" s="394">
        <v>5</v>
      </c>
      <c r="G123" s="395">
        <v>3</v>
      </c>
      <c r="H123" s="395">
        <v>4</v>
      </c>
      <c r="I123" s="395">
        <v>7</v>
      </c>
      <c r="J123" s="395">
        <v>8</v>
      </c>
      <c r="K123" s="395">
        <v>7</v>
      </c>
      <c r="L123" s="395">
        <v>4</v>
      </c>
      <c r="M123" s="395">
        <v>6</v>
      </c>
      <c r="N123" s="396">
        <v>4</v>
      </c>
      <c r="O123" s="394">
        <v>48</v>
      </c>
      <c r="P123" s="446">
        <v>48</v>
      </c>
      <c r="Q123" s="262"/>
      <c r="R123" s="70"/>
      <c r="S123" s="70"/>
      <c r="T123" s="70">
        <v>3.33</v>
      </c>
      <c r="U123" s="70"/>
      <c r="V123" s="71"/>
    </row>
    <row r="124" spans="1:22" x14ac:dyDescent="0.2">
      <c r="A124" s="431" t="s">
        <v>32</v>
      </c>
      <c r="B124" s="437">
        <v>40343</v>
      </c>
      <c r="C124" s="193">
        <v>8</v>
      </c>
      <c r="D124" s="395" t="s">
        <v>289</v>
      </c>
      <c r="E124" s="14">
        <v>2</v>
      </c>
      <c r="F124" s="394">
        <v>5</v>
      </c>
      <c r="G124" s="395">
        <v>7</v>
      </c>
      <c r="H124" s="395">
        <v>3</v>
      </c>
      <c r="I124" s="395">
        <v>5</v>
      </c>
      <c r="J124" s="395">
        <v>6</v>
      </c>
      <c r="K124" s="395">
        <v>5</v>
      </c>
      <c r="L124" s="395">
        <v>3</v>
      </c>
      <c r="M124" s="395">
        <v>5</v>
      </c>
      <c r="N124" s="396">
        <v>6</v>
      </c>
      <c r="O124" s="394">
        <v>45</v>
      </c>
      <c r="P124" s="446">
        <v>45</v>
      </c>
      <c r="Q124" s="262"/>
      <c r="R124" s="70"/>
      <c r="S124" s="70"/>
      <c r="T124" s="70">
        <v>6.66</v>
      </c>
      <c r="U124" s="70"/>
      <c r="V124" s="71"/>
    </row>
    <row r="125" spans="1:22" x14ac:dyDescent="0.2">
      <c r="A125" s="431" t="s">
        <v>40</v>
      </c>
      <c r="B125" s="437">
        <v>40343</v>
      </c>
      <c r="C125" s="193">
        <v>8</v>
      </c>
      <c r="D125" s="395" t="s">
        <v>290</v>
      </c>
      <c r="E125" s="14">
        <v>2</v>
      </c>
      <c r="F125" s="394">
        <v>4</v>
      </c>
      <c r="G125" s="395">
        <v>3</v>
      </c>
      <c r="H125" s="395">
        <v>5</v>
      </c>
      <c r="I125" s="395">
        <v>4</v>
      </c>
      <c r="J125" s="395">
        <v>4</v>
      </c>
      <c r="K125" s="395">
        <v>4</v>
      </c>
      <c r="L125" s="395">
        <v>4</v>
      </c>
      <c r="M125" s="395">
        <v>4</v>
      </c>
      <c r="N125" s="396">
        <v>5</v>
      </c>
      <c r="O125" s="394">
        <v>37</v>
      </c>
      <c r="P125" s="446">
        <v>37</v>
      </c>
      <c r="Q125" s="262"/>
      <c r="R125" s="70"/>
      <c r="S125" s="70"/>
      <c r="T125" s="70"/>
      <c r="U125" s="70"/>
      <c r="V125" s="71">
        <v>16</v>
      </c>
    </row>
    <row r="126" spans="1:22" x14ac:dyDescent="0.2">
      <c r="A126" s="431" t="s">
        <v>39</v>
      </c>
      <c r="B126" s="437">
        <v>40343</v>
      </c>
      <c r="C126" s="193">
        <v>8</v>
      </c>
      <c r="D126" s="395" t="s">
        <v>291</v>
      </c>
      <c r="E126" s="14">
        <v>2</v>
      </c>
      <c r="F126" s="394">
        <v>4</v>
      </c>
      <c r="G126" s="395">
        <v>5</v>
      </c>
      <c r="H126" s="395">
        <v>4</v>
      </c>
      <c r="I126" s="395">
        <v>4</v>
      </c>
      <c r="J126" s="395">
        <v>5</v>
      </c>
      <c r="K126" s="395">
        <v>4</v>
      </c>
      <c r="L126" s="395">
        <v>4</v>
      </c>
      <c r="M126" s="395">
        <v>5</v>
      </c>
      <c r="N126" s="396">
        <v>6</v>
      </c>
      <c r="O126" s="394">
        <v>41</v>
      </c>
      <c r="P126" s="446">
        <v>41</v>
      </c>
      <c r="Q126" s="262"/>
      <c r="R126" s="70"/>
      <c r="S126" s="70"/>
      <c r="T126" s="70"/>
      <c r="U126" s="70"/>
      <c r="V126" s="71"/>
    </row>
    <row r="127" spans="1:22" x14ac:dyDescent="0.2">
      <c r="A127" s="431" t="s">
        <v>41</v>
      </c>
      <c r="B127" s="437">
        <v>40343</v>
      </c>
      <c r="C127" s="193">
        <v>8</v>
      </c>
      <c r="D127" s="395" t="s">
        <v>292</v>
      </c>
      <c r="E127" s="14">
        <v>3</v>
      </c>
      <c r="F127" s="394">
        <v>7</v>
      </c>
      <c r="G127" s="395">
        <v>4</v>
      </c>
      <c r="H127" s="395">
        <v>4</v>
      </c>
      <c r="I127" s="395">
        <v>6</v>
      </c>
      <c r="J127" s="395">
        <v>6</v>
      </c>
      <c r="K127" s="395">
        <v>5</v>
      </c>
      <c r="L127" s="395">
        <v>4</v>
      </c>
      <c r="M127" s="395">
        <v>4</v>
      </c>
      <c r="N127" s="396">
        <v>7</v>
      </c>
      <c r="O127" s="394">
        <v>47</v>
      </c>
      <c r="P127" s="446">
        <v>47</v>
      </c>
      <c r="Q127" s="262"/>
      <c r="R127" s="70"/>
      <c r="S127" s="70"/>
      <c r="T127" s="70"/>
      <c r="U127" s="70"/>
      <c r="V127" s="71">
        <v>8</v>
      </c>
    </row>
    <row r="128" spans="1:22" x14ac:dyDescent="0.2">
      <c r="A128" s="431" t="s">
        <v>26</v>
      </c>
      <c r="B128" s="437">
        <v>40343</v>
      </c>
      <c r="C128" s="193">
        <v>8</v>
      </c>
      <c r="D128" s="395" t="s">
        <v>293</v>
      </c>
      <c r="E128" s="14">
        <v>3</v>
      </c>
      <c r="F128" s="394">
        <v>4</v>
      </c>
      <c r="G128" s="395">
        <v>3</v>
      </c>
      <c r="H128" s="395">
        <v>5</v>
      </c>
      <c r="I128" s="395">
        <v>6</v>
      </c>
      <c r="J128" s="395">
        <v>6</v>
      </c>
      <c r="K128" s="395">
        <v>4</v>
      </c>
      <c r="L128" s="395">
        <v>4</v>
      </c>
      <c r="M128" s="395">
        <v>4</v>
      </c>
      <c r="N128" s="396">
        <v>8</v>
      </c>
      <c r="O128" s="394">
        <v>44</v>
      </c>
      <c r="P128" s="446">
        <v>44</v>
      </c>
      <c r="Q128" s="262"/>
      <c r="R128" s="70"/>
      <c r="S128" s="70"/>
      <c r="T128" s="70"/>
      <c r="U128" s="70"/>
      <c r="V128" s="71"/>
    </row>
    <row r="129" spans="1:22" x14ac:dyDescent="0.2">
      <c r="A129" s="431" t="s">
        <v>47</v>
      </c>
      <c r="B129" s="437">
        <v>40343</v>
      </c>
      <c r="C129" s="193">
        <v>8</v>
      </c>
      <c r="D129" s="395" t="s">
        <v>294</v>
      </c>
      <c r="E129" s="14">
        <v>3</v>
      </c>
      <c r="F129" s="394">
        <v>5</v>
      </c>
      <c r="G129" s="395">
        <v>5</v>
      </c>
      <c r="H129" s="395">
        <v>5</v>
      </c>
      <c r="I129" s="395">
        <v>4</v>
      </c>
      <c r="J129" s="395">
        <v>3</v>
      </c>
      <c r="K129" s="395">
        <v>5</v>
      </c>
      <c r="L129" s="395">
        <v>4</v>
      </c>
      <c r="M129" s="395">
        <v>6</v>
      </c>
      <c r="N129" s="396">
        <v>6</v>
      </c>
      <c r="O129" s="394">
        <v>43</v>
      </c>
      <c r="P129" s="446">
        <v>43</v>
      </c>
      <c r="Q129" s="262"/>
      <c r="R129" s="70"/>
      <c r="S129" s="70"/>
      <c r="T129" s="70">
        <v>3.33</v>
      </c>
      <c r="U129" s="70"/>
      <c r="V129" s="71"/>
    </row>
    <row r="130" spans="1:22" x14ac:dyDescent="0.2">
      <c r="A130" s="431" t="s">
        <v>81</v>
      </c>
      <c r="B130" s="437">
        <v>40343</v>
      </c>
      <c r="C130" s="193">
        <v>8</v>
      </c>
      <c r="D130" s="395" t="s">
        <v>295</v>
      </c>
      <c r="E130" s="14">
        <v>4</v>
      </c>
      <c r="F130" s="394">
        <v>7</v>
      </c>
      <c r="G130" s="395">
        <v>6</v>
      </c>
      <c r="H130" s="395">
        <v>5</v>
      </c>
      <c r="I130" s="395">
        <v>5</v>
      </c>
      <c r="J130" s="395">
        <v>6</v>
      </c>
      <c r="K130" s="395">
        <v>5</v>
      </c>
      <c r="L130" s="395">
        <v>6</v>
      </c>
      <c r="M130" s="395">
        <v>7</v>
      </c>
      <c r="N130" s="396">
        <v>7</v>
      </c>
      <c r="O130" s="394">
        <v>54</v>
      </c>
      <c r="P130" s="446">
        <v>54</v>
      </c>
      <c r="Q130" s="262"/>
      <c r="R130" s="70"/>
      <c r="S130" s="70"/>
      <c r="T130" s="70"/>
      <c r="U130" s="70"/>
      <c r="V130" s="71"/>
    </row>
    <row r="131" spans="1:22" x14ac:dyDescent="0.2">
      <c r="A131" s="505" t="s">
        <v>48</v>
      </c>
      <c r="B131" s="437">
        <v>40343</v>
      </c>
      <c r="C131" s="193">
        <v>8</v>
      </c>
      <c r="D131" s="395" t="s">
        <v>296</v>
      </c>
      <c r="E131" s="14">
        <v>4</v>
      </c>
      <c r="F131" s="394">
        <v>5</v>
      </c>
      <c r="G131" s="395">
        <v>4</v>
      </c>
      <c r="H131" s="395">
        <v>4</v>
      </c>
      <c r="I131" s="395">
        <v>6</v>
      </c>
      <c r="J131" s="395">
        <v>6</v>
      </c>
      <c r="K131" s="395">
        <v>6</v>
      </c>
      <c r="L131" s="395">
        <v>5</v>
      </c>
      <c r="M131" s="395">
        <v>6</v>
      </c>
      <c r="N131" s="396">
        <v>6</v>
      </c>
      <c r="O131" s="394">
        <v>48</v>
      </c>
      <c r="P131" s="446">
        <v>48</v>
      </c>
      <c r="Q131" s="262"/>
      <c r="R131" s="70"/>
      <c r="S131" s="70"/>
      <c r="T131" s="70"/>
      <c r="U131" s="70"/>
      <c r="V131" s="71"/>
    </row>
    <row r="132" spans="1:22" x14ac:dyDescent="0.2">
      <c r="A132" s="431" t="s">
        <v>34</v>
      </c>
      <c r="B132" s="437">
        <v>40343</v>
      </c>
      <c r="C132" s="193">
        <v>8</v>
      </c>
      <c r="D132" s="395" t="s">
        <v>297</v>
      </c>
      <c r="E132" s="14">
        <v>4</v>
      </c>
      <c r="F132" s="394">
        <v>5</v>
      </c>
      <c r="G132" s="395">
        <v>4</v>
      </c>
      <c r="H132" s="395">
        <v>6</v>
      </c>
      <c r="I132" s="395">
        <v>8</v>
      </c>
      <c r="J132" s="395">
        <v>5</v>
      </c>
      <c r="K132" s="395">
        <v>8</v>
      </c>
      <c r="L132" s="395">
        <v>5</v>
      </c>
      <c r="M132" s="395">
        <v>8</v>
      </c>
      <c r="N132" s="396">
        <v>7</v>
      </c>
      <c r="O132" s="394">
        <v>56</v>
      </c>
      <c r="P132" s="446">
        <v>56</v>
      </c>
      <c r="Q132" s="262"/>
      <c r="R132" s="70"/>
      <c r="S132" s="70"/>
      <c r="T132" s="70"/>
      <c r="U132" s="70"/>
      <c r="V132" s="71"/>
    </row>
    <row r="133" spans="1:22" x14ac:dyDescent="0.2">
      <c r="A133" s="431" t="s">
        <v>37</v>
      </c>
      <c r="B133" s="437">
        <v>40343</v>
      </c>
      <c r="C133" s="193">
        <v>8</v>
      </c>
      <c r="D133" s="395" t="s">
        <v>298</v>
      </c>
      <c r="E133" s="14">
        <v>5</v>
      </c>
      <c r="F133" s="394">
        <v>3</v>
      </c>
      <c r="G133" s="395">
        <v>4</v>
      </c>
      <c r="H133" s="395">
        <v>5</v>
      </c>
      <c r="I133" s="395">
        <v>5</v>
      </c>
      <c r="J133" s="395">
        <v>4</v>
      </c>
      <c r="K133" s="395">
        <v>6</v>
      </c>
      <c r="L133" s="395">
        <v>4</v>
      </c>
      <c r="M133" s="395">
        <v>6</v>
      </c>
      <c r="N133" s="396">
        <v>8</v>
      </c>
      <c r="O133" s="394">
        <v>45</v>
      </c>
      <c r="P133" s="446">
        <v>45</v>
      </c>
      <c r="Q133" s="262"/>
      <c r="R133" s="70"/>
      <c r="S133" s="70"/>
      <c r="T133" s="70">
        <v>3.33</v>
      </c>
      <c r="U133" s="70"/>
      <c r="V133" s="71"/>
    </row>
    <row r="134" spans="1:22" x14ac:dyDescent="0.2">
      <c r="A134" s="431" t="s">
        <v>35</v>
      </c>
      <c r="B134" s="437">
        <v>40343</v>
      </c>
      <c r="C134" s="193">
        <v>8</v>
      </c>
      <c r="D134" s="395" t="s">
        <v>299</v>
      </c>
      <c r="E134" s="14">
        <v>5</v>
      </c>
      <c r="F134" s="394">
        <v>4</v>
      </c>
      <c r="G134" s="395">
        <v>5</v>
      </c>
      <c r="H134" s="395">
        <v>5</v>
      </c>
      <c r="I134" s="395">
        <v>9</v>
      </c>
      <c r="J134" s="395">
        <v>6</v>
      </c>
      <c r="K134" s="395">
        <v>5</v>
      </c>
      <c r="L134" s="395">
        <v>4</v>
      </c>
      <c r="M134" s="395">
        <v>6</v>
      </c>
      <c r="N134" s="396">
        <v>6</v>
      </c>
      <c r="O134" s="394">
        <v>50</v>
      </c>
      <c r="P134" s="446">
        <v>49</v>
      </c>
      <c r="Q134" s="262"/>
      <c r="R134" s="70"/>
      <c r="S134" s="70"/>
      <c r="T134" s="70"/>
      <c r="U134" s="70"/>
      <c r="V134" s="71"/>
    </row>
    <row r="135" spans="1:22" ht="15" thickBot="1" x14ac:dyDescent="0.25">
      <c r="A135" s="432" t="s">
        <v>29</v>
      </c>
      <c r="B135" s="439">
        <v>40343</v>
      </c>
      <c r="C135" s="519">
        <v>8</v>
      </c>
      <c r="D135" s="398" t="s">
        <v>300</v>
      </c>
      <c r="E135" s="9">
        <v>5</v>
      </c>
      <c r="F135" s="397">
        <v>4</v>
      </c>
      <c r="G135" s="398">
        <v>4</v>
      </c>
      <c r="H135" s="398">
        <v>4</v>
      </c>
      <c r="I135" s="398">
        <v>3</v>
      </c>
      <c r="J135" s="398">
        <v>5</v>
      </c>
      <c r="K135" s="398">
        <v>6</v>
      </c>
      <c r="L135" s="398">
        <v>4</v>
      </c>
      <c r="M135" s="398">
        <v>5</v>
      </c>
      <c r="N135" s="399">
        <v>7</v>
      </c>
      <c r="O135" s="397">
        <v>42</v>
      </c>
      <c r="P135" s="448">
        <v>42</v>
      </c>
      <c r="Q135" s="506"/>
      <c r="R135" s="160"/>
      <c r="S135" s="160"/>
      <c r="T135" s="160">
        <v>3.33</v>
      </c>
      <c r="U135" s="160">
        <v>20</v>
      </c>
      <c r="V135" s="161"/>
    </row>
    <row r="136" spans="1:22" x14ac:dyDescent="0.2">
      <c r="A136" s="434" t="s">
        <v>36</v>
      </c>
      <c r="B136" s="469">
        <v>40336</v>
      </c>
      <c r="C136" s="523">
        <v>7</v>
      </c>
      <c r="D136" s="12" t="s">
        <v>301</v>
      </c>
      <c r="E136" s="15">
        <v>1</v>
      </c>
      <c r="F136" s="440">
        <v>5</v>
      </c>
      <c r="G136" s="12">
        <v>6</v>
      </c>
      <c r="H136" s="12">
        <v>4</v>
      </c>
      <c r="I136" s="12">
        <v>6</v>
      </c>
      <c r="J136" s="12">
        <v>4</v>
      </c>
      <c r="K136" s="12">
        <v>5</v>
      </c>
      <c r="L136" s="12">
        <v>6</v>
      </c>
      <c r="M136" s="12">
        <v>6</v>
      </c>
      <c r="N136" s="15">
        <v>6</v>
      </c>
      <c r="O136" s="440">
        <v>48</v>
      </c>
      <c r="P136" s="444">
        <v>48</v>
      </c>
      <c r="Q136" s="343"/>
      <c r="R136" s="158"/>
      <c r="S136" s="158"/>
      <c r="T136" s="158"/>
      <c r="U136" s="158"/>
      <c r="V136" s="159"/>
    </row>
    <row r="137" spans="1:22" x14ac:dyDescent="0.2">
      <c r="A137" s="438" t="s">
        <v>32</v>
      </c>
      <c r="B137" s="470">
        <v>40336</v>
      </c>
      <c r="C137" s="21">
        <v>7</v>
      </c>
      <c r="D137" s="395" t="s">
        <v>302</v>
      </c>
      <c r="E137" s="14">
        <v>1</v>
      </c>
      <c r="F137" s="394">
        <v>5</v>
      </c>
      <c r="G137" s="395">
        <v>5</v>
      </c>
      <c r="H137" s="395">
        <v>5</v>
      </c>
      <c r="I137" s="395">
        <v>8</v>
      </c>
      <c r="J137" s="395">
        <v>5</v>
      </c>
      <c r="K137" s="395">
        <v>4</v>
      </c>
      <c r="L137" s="395">
        <v>3</v>
      </c>
      <c r="M137" s="395">
        <v>5</v>
      </c>
      <c r="N137" s="14">
        <v>5</v>
      </c>
      <c r="O137" s="394">
        <v>45</v>
      </c>
      <c r="P137" s="446">
        <v>45</v>
      </c>
      <c r="Q137" s="262"/>
      <c r="R137" s="70"/>
      <c r="S137" s="70"/>
      <c r="T137" s="70"/>
      <c r="U137" s="70"/>
      <c r="V137" s="71"/>
    </row>
    <row r="138" spans="1:22" x14ac:dyDescent="0.2">
      <c r="A138" s="438" t="s">
        <v>37</v>
      </c>
      <c r="B138" s="470">
        <v>40336</v>
      </c>
      <c r="C138" s="21">
        <v>7</v>
      </c>
      <c r="D138" s="395" t="s">
        <v>303</v>
      </c>
      <c r="E138" s="14">
        <v>1</v>
      </c>
      <c r="F138" s="394">
        <v>4</v>
      </c>
      <c r="G138" s="395">
        <v>3</v>
      </c>
      <c r="H138" s="395">
        <v>6</v>
      </c>
      <c r="I138" s="395">
        <v>5</v>
      </c>
      <c r="J138" s="395">
        <v>4</v>
      </c>
      <c r="K138" s="395">
        <v>5</v>
      </c>
      <c r="L138" s="395">
        <v>4</v>
      </c>
      <c r="M138" s="395">
        <v>5</v>
      </c>
      <c r="N138" s="14">
        <v>4</v>
      </c>
      <c r="O138" s="394">
        <v>40</v>
      </c>
      <c r="P138" s="446">
        <v>40</v>
      </c>
      <c r="Q138" s="262"/>
      <c r="R138" s="70"/>
      <c r="S138" s="70"/>
      <c r="T138" s="70">
        <v>3.5</v>
      </c>
      <c r="U138" s="70"/>
      <c r="V138" s="71">
        <v>18</v>
      </c>
    </row>
    <row r="139" spans="1:22" x14ac:dyDescent="0.2">
      <c r="A139" s="438" t="s">
        <v>47</v>
      </c>
      <c r="B139" s="470">
        <v>40336</v>
      </c>
      <c r="C139" s="21">
        <v>7</v>
      </c>
      <c r="D139" s="395" t="s">
        <v>304</v>
      </c>
      <c r="E139" s="14">
        <v>1</v>
      </c>
      <c r="F139" s="394">
        <v>5</v>
      </c>
      <c r="G139" s="395">
        <v>5</v>
      </c>
      <c r="H139" s="395">
        <v>4</v>
      </c>
      <c r="I139" s="395">
        <v>5</v>
      </c>
      <c r="J139" s="395">
        <v>4</v>
      </c>
      <c r="K139" s="395">
        <v>4</v>
      </c>
      <c r="L139" s="395">
        <v>6</v>
      </c>
      <c r="M139" s="395">
        <v>6</v>
      </c>
      <c r="N139" s="14">
        <v>4</v>
      </c>
      <c r="O139" s="394">
        <v>43</v>
      </c>
      <c r="P139" s="446">
        <v>43</v>
      </c>
      <c r="Q139" s="262"/>
      <c r="R139" s="70"/>
      <c r="S139" s="70"/>
      <c r="T139" s="70"/>
      <c r="U139" s="70"/>
      <c r="V139" s="71"/>
    </row>
    <row r="140" spans="1:22" x14ac:dyDescent="0.2">
      <c r="A140" s="438" t="s">
        <v>27</v>
      </c>
      <c r="B140" s="470">
        <v>40336</v>
      </c>
      <c r="C140" s="21">
        <v>7</v>
      </c>
      <c r="D140" s="395" t="s">
        <v>305</v>
      </c>
      <c r="E140" s="14">
        <v>2</v>
      </c>
      <c r="F140" s="394">
        <v>5</v>
      </c>
      <c r="G140" s="395">
        <v>7</v>
      </c>
      <c r="H140" s="395">
        <v>6</v>
      </c>
      <c r="I140" s="395">
        <v>6</v>
      </c>
      <c r="J140" s="395">
        <v>6</v>
      </c>
      <c r="K140" s="395">
        <v>7</v>
      </c>
      <c r="L140" s="395">
        <v>5</v>
      </c>
      <c r="M140" s="395">
        <v>5</v>
      </c>
      <c r="N140" s="14">
        <v>8</v>
      </c>
      <c r="O140" s="394">
        <v>55</v>
      </c>
      <c r="P140" s="446">
        <v>55</v>
      </c>
      <c r="Q140" s="262"/>
      <c r="R140" s="70"/>
      <c r="S140" s="70"/>
      <c r="T140" s="70"/>
      <c r="U140" s="70"/>
      <c r="V140" s="71"/>
    </row>
    <row r="141" spans="1:22" x14ac:dyDescent="0.2">
      <c r="A141" s="438" t="s">
        <v>28</v>
      </c>
      <c r="B141" s="470">
        <v>40336</v>
      </c>
      <c r="C141" s="21">
        <v>7</v>
      </c>
      <c r="D141" s="395" t="s">
        <v>306</v>
      </c>
      <c r="E141" s="14">
        <v>2</v>
      </c>
      <c r="F141" s="394">
        <v>8</v>
      </c>
      <c r="G141" s="395">
        <v>5</v>
      </c>
      <c r="H141" s="395">
        <v>2</v>
      </c>
      <c r="I141" s="395">
        <v>3</v>
      </c>
      <c r="J141" s="395">
        <v>7</v>
      </c>
      <c r="K141" s="395">
        <v>6</v>
      </c>
      <c r="L141" s="395">
        <v>6</v>
      </c>
      <c r="M141" s="395">
        <v>5</v>
      </c>
      <c r="N141" s="14">
        <v>9</v>
      </c>
      <c r="O141" s="394">
        <v>51</v>
      </c>
      <c r="P141" s="446">
        <v>51</v>
      </c>
      <c r="Q141" s="262"/>
      <c r="R141" s="70"/>
      <c r="S141" s="70"/>
      <c r="T141" s="70"/>
      <c r="U141" s="70"/>
      <c r="V141" s="71"/>
    </row>
    <row r="142" spans="1:22" x14ac:dyDescent="0.2">
      <c r="A142" s="438" t="s">
        <v>38</v>
      </c>
      <c r="B142" s="470">
        <v>40336</v>
      </c>
      <c r="C142" s="21">
        <v>7</v>
      </c>
      <c r="D142" s="395" t="s">
        <v>307</v>
      </c>
      <c r="E142" s="14">
        <v>2</v>
      </c>
      <c r="F142" s="394">
        <v>6</v>
      </c>
      <c r="G142" s="395">
        <v>5</v>
      </c>
      <c r="H142" s="395">
        <v>5</v>
      </c>
      <c r="I142" s="395">
        <v>6</v>
      </c>
      <c r="J142" s="395">
        <v>5</v>
      </c>
      <c r="K142" s="395">
        <v>5</v>
      </c>
      <c r="L142" s="395">
        <v>5</v>
      </c>
      <c r="M142" s="395">
        <v>5</v>
      </c>
      <c r="N142" s="14">
        <v>6</v>
      </c>
      <c r="O142" s="394">
        <v>48</v>
      </c>
      <c r="P142" s="446">
        <v>48</v>
      </c>
      <c r="Q142" s="262"/>
      <c r="R142" s="70"/>
      <c r="S142" s="70"/>
      <c r="T142" s="70"/>
      <c r="U142" s="70"/>
      <c r="V142" s="71"/>
    </row>
    <row r="143" spans="1:22" x14ac:dyDescent="0.2">
      <c r="A143" s="438" t="s">
        <v>39</v>
      </c>
      <c r="B143" s="470">
        <v>40336</v>
      </c>
      <c r="C143" s="21">
        <v>7</v>
      </c>
      <c r="D143" s="395" t="s">
        <v>308</v>
      </c>
      <c r="E143" s="14">
        <v>2</v>
      </c>
      <c r="F143" s="394">
        <v>5</v>
      </c>
      <c r="G143" s="395">
        <v>4</v>
      </c>
      <c r="H143" s="395">
        <v>3</v>
      </c>
      <c r="I143" s="395">
        <v>5</v>
      </c>
      <c r="J143" s="395">
        <v>4</v>
      </c>
      <c r="K143" s="395">
        <v>4</v>
      </c>
      <c r="L143" s="395">
        <v>3</v>
      </c>
      <c r="M143" s="395">
        <v>6</v>
      </c>
      <c r="N143" s="14">
        <v>5</v>
      </c>
      <c r="O143" s="394">
        <v>39</v>
      </c>
      <c r="P143" s="446">
        <v>39</v>
      </c>
      <c r="Q143" s="262"/>
      <c r="R143" s="70"/>
      <c r="S143" s="70"/>
      <c r="T143" s="70">
        <v>3.5</v>
      </c>
      <c r="U143" s="70"/>
      <c r="V143" s="71"/>
    </row>
    <row r="144" spans="1:22" x14ac:dyDescent="0.2">
      <c r="A144" s="438" t="s">
        <v>41</v>
      </c>
      <c r="B144" s="470">
        <v>40336</v>
      </c>
      <c r="C144" s="21">
        <v>7</v>
      </c>
      <c r="D144" s="395" t="s">
        <v>309</v>
      </c>
      <c r="E144" s="14">
        <v>3</v>
      </c>
      <c r="F144" s="394">
        <v>6</v>
      </c>
      <c r="G144" s="395">
        <v>7</v>
      </c>
      <c r="H144" s="395">
        <v>5</v>
      </c>
      <c r="I144" s="395">
        <v>6</v>
      </c>
      <c r="J144" s="395">
        <v>6</v>
      </c>
      <c r="K144" s="395">
        <v>5</v>
      </c>
      <c r="L144" s="395">
        <v>5</v>
      </c>
      <c r="M144" s="395">
        <v>8</v>
      </c>
      <c r="N144" s="14">
        <v>7</v>
      </c>
      <c r="O144" s="394">
        <v>55</v>
      </c>
      <c r="P144" s="446">
        <v>55</v>
      </c>
      <c r="Q144" s="262"/>
      <c r="R144" s="70"/>
      <c r="S144" s="70"/>
      <c r="T144" s="70"/>
      <c r="U144" s="70"/>
      <c r="V144" s="71"/>
    </row>
    <row r="145" spans="1:22" x14ac:dyDescent="0.2">
      <c r="A145" s="438" t="s">
        <v>40</v>
      </c>
      <c r="B145" s="470">
        <v>40336</v>
      </c>
      <c r="C145" s="21">
        <v>7</v>
      </c>
      <c r="D145" s="395" t="s">
        <v>310</v>
      </c>
      <c r="E145" s="14">
        <v>3</v>
      </c>
      <c r="F145" s="394">
        <v>4</v>
      </c>
      <c r="G145" s="395">
        <v>6</v>
      </c>
      <c r="H145" s="395">
        <v>3</v>
      </c>
      <c r="I145" s="395">
        <v>4</v>
      </c>
      <c r="J145" s="395">
        <v>4</v>
      </c>
      <c r="K145" s="395">
        <v>5</v>
      </c>
      <c r="L145" s="395">
        <v>4</v>
      </c>
      <c r="M145" s="395">
        <v>4</v>
      </c>
      <c r="N145" s="14">
        <v>5</v>
      </c>
      <c r="O145" s="394">
        <v>39</v>
      </c>
      <c r="P145" s="446">
        <v>39</v>
      </c>
      <c r="Q145" s="262"/>
      <c r="R145" s="70"/>
      <c r="S145" s="70"/>
      <c r="T145" s="70">
        <v>7</v>
      </c>
      <c r="U145" s="70">
        <v>15</v>
      </c>
      <c r="V145" s="71"/>
    </row>
    <row r="146" spans="1:22" x14ac:dyDescent="0.2">
      <c r="A146" s="438" t="s">
        <v>26</v>
      </c>
      <c r="B146" s="470">
        <v>40336</v>
      </c>
      <c r="C146" s="21">
        <v>7</v>
      </c>
      <c r="D146" s="395" t="s">
        <v>311</v>
      </c>
      <c r="E146" s="14">
        <v>3</v>
      </c>
      <c r="F146" s="394">
        <v>6</v>
      </c>
      <c r="G146" s="395">
        <v>4</v>
      </c>
      <c r="H146" s="395">
        <v>4</v>
      </c>
      <c r="I146" s="395">
        <v>5</v>
      </c>
      <c r="J146" s="395">
        <v>5</v>
      </c>
      <c r="K146" s="395">
        <v>5</v>
      </c>
      <c r="L146" s="395">
        <v>3</v>
      </c>
      <c r="M146" s="395">
        <v>6</v>
      </c>
      <c r="N146" s="14">
        <v>7</v>
      </c>
      <c r="O146" s="394">
        <v>45</v>
      </c>
      <c r="P146" s="446">
        <v>45</v>
      </c>
      <c r="Q146" s="262"/>
      <c r="R146" s="70"/>
      <c r="S146" s="70"/>
      <c r="T146" s="70"/>
      <c r="U146" s="70"/>
      <c r="V146" s="71"/>
    </row>
    <row r="147" spans="1:22" x14ac:dyDescent="0.2">
      <c r="A147" s="438" t="s">
        <v>42</v>
      </c>
      <c r="B147" s="470">
        <v>40336</v>
      </c>
      <c r="C147" s="21">
        <v>7</v>
      </c>
      <c r="D147" s="395" t="s">
        <v>312</v>
      </c>
      <c r="E147" s="14">
        <v>4</v>
      </c>
      <c r="F147" s="394">
        <v>8</v>
      </c>
      <c r="G147" s="395">
        <v>6</v>
      </c>
      <c r="H147" s="395">
        <v>6</v>
      </c>
      <c r="I147" s="395">
        <v>7</v>
      </c>
      <c r="J147" s="395">
        <v>8</v>
      </c>
      <c r="K147" s="395">
        <v>6</v>
      </c>
      <c r="L147" s="395">
        <v>4</v>
      </c>
      <c r="M147" s="395">
        <v>7</v>
      </c>
      <c r="N147" s="14">
        <v>9</v>
      </c>
      <c r="O147" s="394">
        <v>61</v>
      </c>
      <c r="P147" s="446">
        <v>61</v>
      </c>
      <c r="Q147" s="262"/>
      <c r="R147" s="70"/>
      <c r="S147" s="70"/>
      <c r="T147" s="70"/>
      <c r="U147" s="70"/>
      <c r="V147" s="71"/>
    </row>
    <row r="148" spans="1:22" x14ac:dyDescent="0.2">
      <c r="A148" s="438" t="s">
        <v>29</v>
      </c>
      <c r="B148" s="470">
        <v>40336</v>
      </c>
      <c r="C148" s="21">
        <v>7</v>
      </c>
      <c r="D148" s="395" t="s">
        <v>313</v>
      </c>
      <c r="E148" s="14">
        <v>4</v>
      </c>
      <c r="F148" s="394">
        <v>5</v>
      </c>
      <c r="G148" s="395">
        <v>4</v>
      </c>
      <c r="H148" s="395">
        <v>3</v>
      </c>
      <c r="I148" s="395">
        <v>5</v>
      </c>
      <c r="J148" s="395">
        <v>5</v>
      </c>
      <c r="K148" s="395">
        <v>4</v>
      </c>
      <c r="L148" s="395">
        <v>6</v>
      </c>
      <c r="M148" s="395">
        <v>7</v>
      </c>
      <c r="N148" s="14">
        <v>7</v>
      </c>
      <c r="O148" s="394">
        <v>46</v>
      </c>
      <c r="P148" s="446">
        <v>46</v>
      </c>
      <c r="Q148" s="262"/>
      <c r="R148" s="70"/>
      <c r="S148" s="70"/>
      <c r="T148" s="70"/>
      <c r="U148" s="70"/>
      <c r="V148" s="71"/>
    </row>
    <row r="149" spans="1:22" x14ac:dyDescent="0.2">
      <c r="A149" s="438" t="s">
        <v>34</v>
      </c>
      <c r="B149" s="470">
        <v>40336</v>
      </c>
      <c r="C149" s="21">
        <v>7</v>
      </c>
      <c r="D149" s="395" t="s">
        <v>314</v>
      </c>
      <c r="E149" s="14">
        <v>4</v>
      </c>
      <c r="F149" s="394">
        <v>8</v>
      </c>
      <c r="G149" s="395">
        <v>5</v>
      </c>
      <c r="H149" s="395">
        <v>6</v>
      </c>
      <c r="I149" s="395">
        <v>10</v>
      </c>
      <c r="J149" s="395">
        <v>8</v>
      </c>
      <c r="K149" s="395">
        <v>11</v>
      </c>
      <c r="L149" s="395">
        <v>8</v>
      </c>
      <c r="M149" s="395">
        <v>7</v>
      </c>
      <c r="N149" s="14">
        <v>6</v>
      </c>
      <c r="O149" s="394">
        <v>69</v>
      </c>
      <c r="P149" s="446">
        <v>62</v>
      </c>
      <c r="Q149" s="262"/>
      <c r="R149" s="70"/>
      <c r="S149" s="70"/>
      <c r="T149" s="70"/>
      <c r="U149" s="70"/>
      <c r="V149" s="71"/>
    </row>
    <row r="150" spans="1:22" x14ac:dyDescent="0.2">
      <c r="A150" s="438" t="s">
        <v>35</v>
      </c>
      <c r="B150" s="470">
        <v>40336</v>
      </c>
      <c r="C150" s="21">
        <v>7</v>
      </c>
      <c r="D150" s="395" t="s">
        <v>315</v>
      </c>
      <c r="E150" s="14">
        <v>5</v>
      </c>
      <c r="F150" s="394">
        <v>5</v>
      </c>
      <c r="G150" s="395">
        <v>4</v>
      </c>
      <c r="H150" s="395">
        <v>4</v>
      </c>
      <c r="I150" s="395">
        <v>5</v>
      </c>
      <c r="J150" s="395">
        <v>5</v>
      </c>
      <c r="K150" s="395">
        <v>4</v>
      </c>
      <c r="L150" s="395">
        <v>5</v>
      </c>
      <c r="M150" s="395">
        <v>7</v>
      </c>
      <c r="N150" s="14">
        <v>5</v>
      </c>
      <c r="O150" s="394">
        <v>44</v>
      </c>
      <c r="P150" s="446">
        <v>44</v>
      </c>
      <c r="Q150" s="262"/>
      <c r="R150" s="70"/>
      <c r="S150" s="70"/>
      <c r="T150" s="70"/>
      <c r="U150" s="70"/>
      <c r="V150" s="71"/>
    </row>
    <row r="151" spans="1:22" ht="15" thickBot="1" x14ac:dyDescent="0.25">
      <c r="A151" s="508" t="s">
        <v>48</v>
      </c>
      <c r="B151" s="472">
        <v>40336</v>
      </c>
      <c r="C151" s="522">
        <v>7</v>
      </c>
      <c r="D151" s="398" t="s">
        <v>316</v>
      </c>
      <c r="E151" s="9">
        <v>5</v>
      </c>
      <c r="F151" s="397">
        <v>7</v>
      </c>
      <c r="G151" s="398">
        <v>5</v>
      </c>
      <c r="H151" s="398">
        <v>5</v>
      </c>
      <c r="I151" s="398">
        <v>6</v>
      </c>
      <c r="J151" s="398">
        <v>6</v>
      </c>
      <c r="K151" s="398">
        <v>5</v>
      </c>
      <c r="L151" s="398">
        <v>3</v>
      </c>
      <c r="M151" s="398">
        <v>6</v>
      </c>
      <c r="N151" s="9">
        <v>7</v>
      </c>
      <c r="O151" s="397">
        <v>50</v>
      </c>
      <c r="P151" s="448">
        <v>50</v>
      </c>
      <c r="Q151" s="262"/>
      <c r="R151" s="70"/>
      <c r="S151" s="70"/>
      <c r="T151" s="70"/>
      <c r="U151" s="70"/>
      <c r="V151" s="71"/>
    </row>
    <row r="152" spans="1:22" x14ac:dyDescent="0.2">
      <c r="A152" s="441" t="s">
        <v>36</v>
      </c>
      <c r="B152" s="509">
        <v>40322</v>
      </c>
      <c r="C152" s="521">
        <v>6</v>
      </c>
      <c r="D152" s="392" t="s">
        <v>317</v>
      </c>
      <c r="E152" s="320">
        <v>1</v>
      </c>
      <c r="F152" s="391">
        <v>7</v>
      </c>
      <c r="G152" s="392">
        <v>6</v>
      </c>
      <c r="H152" s="392">
        <v>6</v>
      </c>
      <c r="I152" s="392">
        <v>7</v>
      </c>
      <c r="J152" s="392">
        <v>5</v>
      </c>
      <c r="K152" s="392">
        <v>7</v>
      </c>
      <c r="L152" s="392">
        <v>3</v>
      </c>
      <c r="M152" s="392">
        <v>6</v>
      </c>
      <c r="N152" s="320">
        <v>6</v>
      </c>
      <c r="O152" s="440">
        <v>53</v>
      </c>
      <c r="P152" s="444">
        <v>53</v>
      </c>
      <c r="Q152" s="507"/>
      <c r="R152" s="426"/>
      <c r="S152" s="426"/>
      <c r="T152" s="426"/>
      <c r="U152" s="426"/>
      <c r="V152" s="427"/>
    </row>
    <row r="153" spans="1:22" x14ac:dyDescent="0.2">
      <c r="A153" s="438" t="s">
        <v>27</v>
      </c>
      <c r="B153" s="470">
        <v>40322</v>
      </c>
      <c r="C153" s="21">
        <v>6</v>
      </c>
      <c r="D153" s="395" t="s">
        <v>318</v>
      </c>
      <c r="E153" s="14">
        <v>1</v>
      </c>
      <c r="F153" s="394">
        <v>7</v>
      </c>
      <c r="G153" s="395">
        <v>5</v>
      </c>
      <c r="H153" s="395">
        <v>5</v>
      </c>
      <c r="I153" s="395">
        <v>8</v>
      </c>
      <c r="J153" s="395">
        <v>7</v>
      </c>
      <c r="K153" s="395">
        <v>4</v>
      </c>
      <c r="L153" s="395">
        <v>4</v>
      </c>
      <c r="M153" s="395">
        <v>6</v>
      </c>
      <c r="N153" s="14">
        <v>6</v>
      </c>
      <c r="O153" s="394">
        <v>52</v>
      </c>
      <c r="P153" s="446">
        <v>52</v>
      </c>
      <c r="Q153" s="262"/>
      <c r="R153" s="70"/>
      <c r="S153" s="70"/>
      <c r="T153" s="70"/>
      <c r="U153" s="70"/>
      <c r="V153" s="71"/>
    </row>
    <row r="154" spans="1:22" x14ac:dyDescent="0.2">
      <c r="A154" s="438" t="s">
        <v>35</v>
      </c>
      <c r="B154" s="470">
        <v>40322</v>
      </c>
      <c r="C154" s="21">
        <v>6</v>
      </c>
      <c r="D154" s="395" t="s">
        <v>319</v>
      </c>
      <c r="E154" s="14">
        <v>1</v>
      </c>
      <c r="F154" s="394">
        <v>5</v>
      </c>
      <c r="G154" s="395">
        <v>5</v>
      </c>
      <c r="H154" s="395">
        <v>7</v>
      </c>
      <c r="I154" s="395">
        <v>4</v>
      </c>
      <c r="J154" s="395">
        <v>4</v>
      </c>
      <c r="K154" s="395">
        <v>5</v>
      </c>
      <c r="L154" s="395">
        <v>4</v>
      </c>
      <c r="M154" s="395">
        <v>6</v>
      </c>
      <c r="N154" s="14">
        <v>7</v>
      </c>
      <c r="O154" s="394">
        <v>47</v>
      </c>
      <c r="P154" s="446">
        <v>46</v>
      </c>
      <c r="Q154" s="262"/>
      <c r="R154" s="70"/>
      <c r="S154" s="70"/>
      <c r="T154" s="70"/>
      <c r="U154" s="70"/>
      <c r="V154" s="71"/>
    </row>
    <row r="155" spans="1:22" x14ac:dyDescent="0.2">
      <c r="A155" s="438" t="s">
        <v>29</v>
      </c>
      <c r="B155" s="470">
        <v>40322</v>
      </c>
      <c r="C155" s="21">
        <v>6</v>
      </c>
      <c r="D155" s="395" t="s">
        <v>320</v>
      </c>
      <c r="E155" s="14">
        <v>1</v>
      </c>
      <c r="F155" s="394">
        <v>6</v>
      </c>
      <c r="G155" s="395">
        <v>4</v>
      </c>
      <c r="H155" s="395">
        <v>3</v>
      </c>
      <c r="I155" s="395">
        <v>5</v>
      </c>
      <c r="J155" s="395">
        <v>7</v>
      </c>
      <c r="K155" s="395">
        <v>5</v>
      </c>
      <c r="L155" s="395">
        <v>4</v>
      </c>
      <c r="M155" s="395">
        <v>7</v>
      </c>
      <c r="N155" s="14">
        <v>6</v>
      </c>
      <c r="O155" s="394">
        <v>47</v>
      </c>
      <c r="P155" s="446">
        <v>47</v>
      </c>
      <c r="Q155" s="262"/>
      <c r="R155" s="70"/>
      <c r="S155" s="70"/>
      <c r="T155" s="70">
        <v>4.67</v>
      </c>
      <c r="U155" s="70"/>
      <c r="V155" s="71"/>
    </row>
    <row r="156" spans="1:22" x14ac:dyDescent="0.2">
      <c r="A156" s="438" t="s">
        <v>43</v>
      </c>
      <c r="B156" s="470">
        <v>40322</v>
      </c>
      <c r="C156" s="21">
        <v>6</v>
      </c>
      <c r="D156" s="395" t="s">
        <v>321</v>
      </c>
      <c r="E156" s="14">
        <v>2</v>
      </c>
      <c r="F156" s="394">
        <v>5</v>
      </c>
      <c r="G156" s="395">
        <v>4</v>
      </c>
      <c r="H156" s="395">
        <v>5</v>
      </c>
      <c r="I156" s="395">
        <v>4</v>
      </c>
      <c r="J156" s="395">
        <v>5</v>
      </c>
      <c r="K156" s="395">
        <v>4</v>
      </c>
      <c r="L156" s="395">
        <v>4</v>
      </c>
      <c r="M156" s="395">
        <v>4</v>
      </c>
      <c r="N156" s="14">
        <v>6</v>
      </c>
      <c r="O156" s="394">
        <v>41</v>
      </c>
      <c r="P156" s="446">
        <v>41</v>
      </c>
      <c r="Q156" s="262"/>
      <c r="R156" s="70"/>
      <c r="S156" s="70"/>
      <c r="T156" s="70">
        <v>4.67</v>
      </c>
      <c r="U156" s="70"/>
      <c r="V156" s="71">
        <v>18</v>
      </c>
    </row>
    <row r="157" spans="1:22" x14ac:dyDescent="0.2">
      <c r="A157" s="438" t="s">
        <v>41</v>
      </c>
      <c r="B157" s="470">
        <v>40322</v>
      </c>
      <c r="C157" s="21">
        <v>6</v>
      </c>
      <c r="D157" s="395" t="s">
        <v>322</v>
      </c>
      <c r="E157" s="14">
        <v>2</v>
      </c>
      <c r="F157" s="394">
        <v>5</v>
      </c>
      <c r="G157" s="395">
        <v>5</v>
      </c>
      <c r="H157" s="395">
        <v>5</v>
      </c>
      <c r="I157" s="395">
        <v>6</v>
      </c>
      <c r="J157" s="395">
        <v>5</v>
      </c>
      <c r="K157" s="395">
        <v>7</v>
      </c>
      <c r="L157" s="395">
        <v>5</v>
      </c>
      <c r="M157" s="395">
        <v>7</v>
      </c>
      <c r="N157" s="14">
        <v>8</v>
      </c>
      <c r="O157" s="394">
        <v>53</v>
      </c>
      <c r="P157" s="446">
        <v>53</v>
      </c>
      <c r="Q157" s="262"/>
      <c r="R157" s="70"/>
      <c r="S157" s="70"/>
      <c r="T157" s="70"/>
      <c r="U157" s="70"/>
      <c r="V157" s="71"/>
    </row>
    <row r="158" spans="1:22" x14ac:dyDescent="0.2">
      <c r="A158" s="438" t="s">
        <v>28</v>
      </c>
      <c r="B158" s="470">
        <v>40322</v>
      </c>
      <c r="C158" s="21">
        <v>6</v>
      </c>
      <c r="D158" s="395" t="s">
        <v>323</v>
      </c>
      <c r="E158" s="14">
        <v>2</v>
      </c>
      <c r="F158" s="394">
        <v>5</v>
      </c>
      <c r="G158" s="395">
        <v>6</v>
      </c>
      <c r="H158" s="395">
        <v>5</v>
      </c>
      <c r="I158" s="395">
        <v>6</v>
      </c>
      <c r="J158" s="395">
        <v>6</v>
      </c>
      <c r="K158" s="395">
        <v>9</v>
      </c>
      <c r="L158" s="395">
        <v>4</v>
      </c>
      <c r="M158" s="395">
        <v>5</v>
      </c>
      <c r="N158" s="14">
        <v>8</v>
      </c>
      <c r="O158" s="394">
        <v>54</v>
      </c>
      <c r="P158" s="446">
        <v>53</v>
      </c>
      <c r="Q158" s="262"/>
      <c r="R158" s="70"/>
      <c r="S158" s="70"/>
      <c r="T158" s="70"/>
      <c r="U158" s="70"/>
      <c r="V158" s="71"/>
    </row>
    <row r="159" spans="1:22" x14ac:dyDescent="0.2">
      <c r="A159" s="438" t="s">
        <v>42</v>
      </c>
      <c r="B159" s="470">
        <v>40322</v>
      </c>
      <c r="C159" s="21">
        <v>6</v>
      </c>
      <c r="D159" s="395" t="s">
        <v>324</v>
      </c>
      <c r="E159" s="14">
        <v>2</v>
      </c>
      <c r="F159" s="394">
        <v>8</v>
      </c>
      <c r="G159" s="395">
        <v>6</v>
      </c>
      <c r="H159" s="395">
        <v>7</v>
      </c>
      <c r="I159" s="395">
        <v>10</v>
      </c>
      <c r="J159" s="395">
        <v>9</v>
      </c>
      <c r="K159" s="395">
        <v>8</v>
      </c>
      <c r="L159" s="395">
        <v>5</v>
      </c>
      <c r="M159" s="395">
        <v>8</v>
      </c>
      <c r="N159" s="14">
        <v>8</v>
      </c>
      <c r="O159" s="394">
        <v>69</v>
      </c>
      <c r="P159" s="446">
        <v>65</v>
      </c>
      <c r="Q159" s="262"/>
      <c r="R159" s="70"/>
      <c r="S159" s="70"/>
      <c r="T159" s="70"/>
      <c r="U159" s="70"/>
      <c r="V159" s="71"/>
    </row>
    <row r="160" spans="1:22" x14ac:dyDescent="0.2">
      <c r="A160" s="438" t="s">
        <v>37</v>
      </c>
      <c r="B160" s="470">
        <v>40322</v>
      </c>
      <c r="C160" s="21">
        <v>6</v>
      </c>
      <c r="D160" s="395" t="s">
        <v>325</v>
      </c>
      <c r="E160" s="14">
        <v>3</v>
      </c>
      <c r="F160" s="394">
        <v>5</v>
      </c>
      <c r="G160" s="395">
        <v>7</v>
      </c>
      <c r="H160" s="395">
        <v>4</v>
      </c>
      <c r="I160" s="395">
        <v>5</v>
      </c>
      <c r="J160" s="395">
        <v>5</v>
      </c>
      <c r="K160" s="395">
        <v>5</v>
      </c>
      <c r="L160" s="395">
        <v>4</v>
      </c>
      <c r="M160" s="395">
        <v>7</v>
      </c>
      <c r="N160" s="14">
        <v>5</v>
      </c>
      <c r="O160" s="394">
        <v>47</v>
      </c>
      <c r="P160" s="446">
        <v>47</v>
      </c>
      <c r="Q160" s="262"/>
      <c r="R160" s="70"/>
      <c r="S160" s="70"/>
      <c r="T160" s="70"/>
      <c r="U160" s="70"/>
      <c r="V160" s="71"/>
    </row>
    <row r="161" spans="1:22" x14ac:dyDescent="0.2">
      <c r="A161" s="438" t="s">
        <v>40</v>
      </c>
      <c r="B161" s="470">
        <v>40322</v>
      </c>
      <c r="C161" s="21">
        <v>6</v>
      </c>
      <c r="D161" s="395" t="s">
        <v>326</v>
      </c>
      <c r="E161" s="14">
        <v>3</v>
      </c>
      <c r="F161" s="394">
        <v>6</v>
      </c>
      <c r="G161" s="395">
        <v>5</v>
      </c>
      <c r="H161" s="395">
        <v>4</v>
      </c>
      <c r="I161" s="395">
        <v>5</v>
      </c>
      <c r="J161" s="395">
        <v>4</v>
      </c>
      <c r="K161" s="395">
        <v>4</v>
      </c>
      <c r="L161" s="395">
        <v>4</v>
      </c>
      <c r="M161" s="395">
        <v>5</v>
      </c>
      <c r="N161" s="14">
        <v>5</v>
      </c>
      <c r="O161" s="394">
        <v>42</v>
      </c>
      <c r="P161" s="446">
        <v>42</v>
      </c>
      <c r="Q161" s="262"/>
      <c r="R161" s="70"/>
      <c r="S161" s="70"/>
      <c r="T161" s="70">
        <v>4.67</v>
      </c>
      <c r="U161" s="70"/>
      <c r="V161" s="71"/>
    </row>
    <row r="162" spans="1:22" x14ac:dyDescent="0.2">
      <c r="A162" s="438" t="s">
        <v>39</v>
      </c>
      <c r="B162" s="470">
        <v>40322</v>
      </c>
      <c r="C162" s="21">
        <v>6</v>
      </c>
      <c r="D162" s="395" t="s">
        <v>327</v>
      </c>
      <c r="E162" s="14">
        <v>3</v>
      </c>
      <c r="F162" s="394">
        <v>5</v>
      </c>
      <c r="G162" s="395">
        <v>5</v>
      </c>
      <c r="H162" s="395">
        <v>4</v>
      </c>
      <c r="I162" s="395">
        <v>4</v>
      </c>
      <c r="J162" s="395">
        <v>6</v>
      </c>
      <c r="K162" s="395">
        <v>4</v>
      </c>
      <c r="L162" s="395">
        <v>4</v>
      </c>
      <c r="M162" s="395">
        <v>5</v>
      </c>
      <c r="N162" s="14">
        <v>5</v>
      </c>
      <c r="O162" s="394">
        <v>42</v>
      </c>
      <c r="P162" s="446">
        <v>42</v>
      </c>
      <c r="Q162" s="262"/>
      <c r="R162" s="70"/>
      <c r="S162" s="70"/>
      <c r="T162" s="70"/>
      <c r="U162" s="70"/>
      <c r="V162" s="71"/>
    </row>
    <row r="163" spans="1:22" x14ac:dyDescent="0.2">
      <c r="A163" s="438" t="s">
        <v>32</v>
      </c>
      <c r="B163" s="470">
        <v>40322</v>
      </c>
      <c r="C163" s="21">
        <v>6</v>
      </c>
      <c r="D163" s="395" t="s">
        <v>328</v>
      </c>
      <c r="E163" s="14">
        <v>4</v>
      </c>
      <c r="F163" s="394">
        <v>5</v>
      </c>
      <c r="G163" s="395">
        <v>4</v>
      </c>
      <c r="H163" s="395">
        <v>4</v>
      </c>
      <c r="I163" s="395">
        <v>6</v>
      </c>
      <c r="J163" s="395">
        <v>3</v>
      </c>
      <c r="K163" s="395">
        <v>5</v>
      </c>
      <c r="L163" s="395">
        <v>3</v>
      </c>
      <c r="M163" s="395">
        <v>4</v>
      </c>
      <c r="N163" s="14">
        <v>6</v>
      </c>
      <c r="O163" s="394">
        <v>40</v>
      </c>
      <c r="P163" s="446">
        <v>40</v>
      </c>
      <c r="Q163" s="262"/>
      <c r="R163" s="70"/>
      <c r="S163" s="70"/>
      <c r="T163" s="70"/>
      <c r="U163" s="70"/>
      <c r="V163" s="71"/>
    </row>
    <row r="164" spans="1:22" x14ac:dyDescent="0.2">
      <c r="A164" s="438" t="s">
        <v>30</v>
      </c>
      <c r="B164" s="470">
        <v>40322</v>
      </c>
      <c r="C164" s="21">
        <v>6</v>
      </c>
      <c r="D164" s="395" t="s">
        <v>329</v>
      </c>
      <c r="E164" s="14">
        <v>4</v>
      </c>
      <c r="F164" s="394">
        <v>5</v>
      </c>
      <c r="G164" s="395">
        <v>5</v>
      </c>
      <c r="H164" s="395">
        <v>3</v>
      </c>
      <c r="I164" s="395">
        <v>8</v>
      </c>
      <c r="J164" s="395">
        <v>4</v>
      </c>
      <c r="K164" s="395">
        <v>5</v>
      </c>
      <c r="L164" s="395">
        <v>5</v>
      </c>
      <c r="M164" s="395">
        <v>5</v>
      </c>
      <c r="N164" s="14">
        <v>6</v>
      </c>
      <c r="O164" s="394">
        <v>46</v>
      </c>
      <c r="P164" s="446">
        <v>46</v>
      </c>
      <c r="Q164" s="262"/>
      <c r="R164" s="70"/>
      <c r="S164" s="70"/>
      <c r="T164" s="70"/>
      <c r="U164" s="70"/>
      <c r="V164" s="71"/>
    </row>
    <row r="165" spans="1:22" x14ac:dyDescent="0.2">
      <c r="A165" s="438" t="s">
        <v>26</v>
      </c>
      <c r="B165" s="470">
        <v>40322</v>
      </c>
      <c r="C165" s="21">
        <v>6</v>
      </c>
      <c r="D165" s="395" t="s">
        <v>330</v>
      </c>
      <c r="E165" s="14">
        <v>4</v>
      </c>
      <c r="F165" s="394">
        <v>5</v>
      </c>
      <c r="G165" s="395">
        <v>5</v>
      </c>
      <c r="H165" s="395">
        <v>4</v>
      </c>
      <c r="I165" s="395">
        <v>6</v>
      </c>
      <c r="J165" s="395">
        <v>4</v>
      </c>
      <c r="K165" s="395">
        <v>4</v>
      </c>
      <c r="L165" s="395">
        <v>4</v>
      </c>
      <c r="M165" s="395">
        <v>5</v>
      </c>
      <c r="N165" s="14">
        <v>5</v>
      </c>
      <c r="O165" s="394">
        <v>42</v>
      </c>
      <c r="P165" s="446">
        <v>42</v>
      </c>
      <c r="Q165" s="262"/>
      <c r="R165" s="70"/>
      <c r="S165" s="70"/>
      <c r="T165" s="70"/>
      <c r="U165" s="70"/>
      <c r="V165" s="71"/>
    </row>
    <row r="166" spans="1:22" x14ac:dyDescent="0.2">
      <c r="A166" s="438" t="s">
        <v>48</v>
      </c>
      <c r="B166" s="470">
        <v>40322</v>
      </c>
      <c r="C166" s="21">
        <v>6</v>
      </c>
      <c r="D166" s="395" t="s">
        <v>331</v>
      </c>
      <c r="E166" s="14">
        <v>5</v>
      </c>
      <c r="F166" s="394">
        <v>6</v>
      </c>
      <c r="G166" s="395">
        <v>6</v>
      </c>
      <c r="H166" s="395">
        <v>5</v>
      </c>
      <c r="I166" s="395">
        <v>5</v>
      </c>
      <c r="J166" s="395">
        <v>5</v>
      </c>
      <c r="K166" s="395">
        <v>5</v>
      </c>
      <c r="L166" s="395">
        <v>4</v>
      </c>
      <c r="M166" s="395">
        <v>3</v>
      </c>
      <c r="N166" s="14">
        <v>6</v>
      </c>
      <c r="O166" s="394">
        <v>45</v>
      </c>
      <c r="P166" s="446">
        <v>45</v>
      </c>
      <c r="Q166" s="262"/>
      <c r="R166" s="70"/>
      <c r="S166" s="70"/>
      <c r="T166" s="70"/>
      <c r="U166" s="70"/>
      <c r="V166" s="71"/>
    </row>
    <row r="167" spans="1:22" ht="15" thickBot="1" x14ac:dyDescent="0.25">
      <c r="A167" s="508" t="s">
        <v>47</v>
      </c>
      <c r="B167" s="472">
        <v>40322</v>
      </c>
      <c r="C167" s="522">
        <v>6</v>
      </c>
      <c r="D167" s="398" t="s">
        <v>332</v>
      </c>
      <c r="E167" s="9">
        <v>5</v>
      </c>
      <c r="F167" s="397">
        <v>5</v>
      </c>
      <c r="G167" s="398">
        <v>6</v>
      </c>
      <c r="H167" s="398">
        <v>4</v>
      </c>
      <c r="I167" s="398">
        <v>6</v>
      </c>
      <c r="J167" s="398">
        <v>3</v>
      </c>
      <c r="K167" s="398">
        <v>4</v>
      </c>
      <c r="L167" s="398">
        <v>4</v>
      </c>
      <c r="M167" s="398">
        <v>5</v>
      </c>
      <c r="N167" s="9">
        <v>5</v>
      </c>
      <c r="O167" s="397">
        <v>42</v>
      </c>
      <c r="P167" s="448">
        <v>42</v>
      </c>
      <c r="Q167" s="262"/>
      <c r="R167" s="70"/>
      <c r="S167" s="70"/>
      <c r="T167" s="70"/>
      <c r="U167" s="70">
        <v>7</v>
      </c>
      <c r="V167" s="71"/>
    </row>
    <row r="168" spans="1:22" x14ac:dyDescent="0.2">
      <c r="A168" s="500" t="s">
        <v>36</v>
      </c>
      <c r="B168" s="442">
        <v>40315</v>
      </c>
      <c r="C168" s="517">
        <v>5</v>
      </c>
      <c r="D168" s="12" t="s">
        <v>333</v>
      </c>
      <c r="E168" s="384">
        <v>1</v>
      </c>
      <c r="F168" s="233">
        <v>6</v>
      </c>
      <c r="G168" s="12">
        <v>6</v>
      </c>
      <c r="H168" s="12">
        <v>6</v>
      </c>
      <c r="I168" s="12">
        <v>6</v>
      </c>
      <c r="J168" s="12">
        <v>5</v>
      </c>
      <c r="K168" s="12">
        <v>6</v>
      </c>
      <c r="L168" s="12">
        <v>4</v>
      </c>
      <c r="M168" s="12">
        <v>6</v>
      </c>
      <c r="N168" s="15">
        <v>6</v>
      </c>
      <c r="O168" s="440">
        <v>51</v>
      </c>
      <c r="P168" s="444">
        <v>51</v>
      </c>
      <c r="Q168" s="507"/>
      <c r="R168" s="426"/>
      <c r="S168" s="426"/>
      <c r="T168" s="426"/>
      <c r="U168" s="426"/>
      <c r="V168" s="427"/>
    </row>
    <row r="169" spans="1:22" x14ac:dyDescent="0.2">
      <c r="A169" s="431" t="s">
        <v>28</v>
      </c>
      <c r="B169" s="437">
        <v>40315</v>
      </c>
      <c r="C169" s="193">
        <v>5</v>
      </c>
      <c r="D169" s="395" t="s">
        <v>334</v>
      </c>
      <c r="E169" s="396">
        <v>1</v>
      </c>
      <c r="F169" s="13">
        <v>5</v>
      </c>
      <c r="G169" s="395">
        <v>5</v>
      </c>
      <c r="H169" s="395">
        <v>4</v>
      </c>
      <c r="I169" s="395">
        <v>7</v>
      </c>
      <c r="J169" s="395">
        <v>5</v>
      </c>
      <c r="K169" s="395">
        <v>6</v>
      </c>
      <c r="L169" s="395">
        <v>4</v>
      </c>
      <c r="M169" s="395">
        <v>5</v>
      </c>
      <c r="N169" s="14">
        <v>5</v>
      </c>
      <c r="O169" s="394">
        <v>46</v>
      </c>
      <c r="P169" s="446">
        <v>46</v>
      </c>
      <c r="Q169" s="262"/>
      <c r="R169" s="70"/>
      <c r="S169" s="70"/>
      <c r="T169" s="70"/>
      <c r="U169" s="70"/>
      <c r="V169" s="71"/>
    </row>
    <row r="170" spans="1:22" x14ac:dyDescent="0.2">
      <c r="A170" s="431" t="s">
        <v>27</v>
      </c>
      <c r="B170" s="437">
        <v>40315</v>
      </c>
      <c r="C170" s="193">
        <v>5</v>
      </c>
      <c r="D170" s="395" t="s">
        <v>335</v>
      </c>
      <c r="E170" s="396">
        <v>1</v>
      </c>
      <c r="F170" s="13">
        <v>7</v>
      </c>
      <c r="G170" s="395">
        <v>5</v>
      </c>
      <c r="H170" s="395">
        <v>4</v>
      </c>
      <c r="I170" s="395">
        <v>7</v>
      </c>
      <c r="J170" s="395">
        <v>5</v>
      </c>
      <c r="K170" s="395">
        <v>5</v>
      </c>
      <c r="L170" s="395">
        <v>5</v>
      </c>
      <c r="M170" s="395">
        <v>6</v>
      </c>
      <c r="N170" s="14">
        <v>7</v>
      </c>
      <c r="O170" s="394">
        <v>51</v>
      </c>
      <c r="P170" s="446">
        <v>51</v>
      </c>
      <c r="Q170" s="262"/>
      <c r="R170" s="70"/>
      <c r="S170" s="70"/>
      <c r="T170" s="70"/>
      <c r="U170" s="70"/>
      <c r="V170" s="71"/>
    </row>
    <row r="171" spans="1:22" x14ac:dyDescent="0.2">
      <c r="A171" s="431" t="s">
        <v>32</v>
      </c>
      <c r="B171" s="437">
        <v>40315</v>
      </c>
      <c r="C171" s="193">
        <v>5</v>
      </c>
      <c r="D171" s="395" t="s">
        <v>336</v>
      </c>
      <c r="E171" s="396">
        <v>1</v>
      </c>
      <c r="F171" s="13">
        <v>6</v>
      </c>
      <c r="G171" s="395">
        <v>5</v>
      </c>
      <c r="H171" s="395">
        <v>4</v>
      </c>
      <c r="I171" s="395">
        <v>6</v>
      </c>
      <c r="J171" s="395">
        <v>4</v>
      </c>
      <c r="K171" s="395">
        <v>4</v>
      </c>
      <c r="L171" s="395">
        <v>3</v>
      </c>
      <c r="M171" s="395">
        <v>4</v>
      </c>
      <c r="N171" s="14">
        <v>6</v>
      </c>
      <c r="O171" s="394">
        <v>42</v>
      </c>
      <c r="P171" s="446">
        <v>42</v>
      </c>
      <c r="Q171" s="262"/>
      <c r="R171" s="70"/>
      <c r="S171" s="70"/>
      <c r="T171" s="70"/>
      <c r="U171" s="70"/>
      <c r="V171" s="71"/>
    </row>
    <row r="172" spans="1:22" x14ac:dyDescent="0.2">
      <c r="A172" s="431" t="s">
        <v>57</v>
      </c>
      <c r="B172" s="437">
        <v>40315</v>
      </c>
      <c r="C172" s="193">
        <v>5</v>
      </c>
      <c r="D172" s="395" t="s">
        <v>337</v>
      </c>
      <c r="E172" s="396">
        <v>2</v>
      </c>
      <c r="F172" s="13">
        <v>4</v>
      </c>
      <c r="G172" s="395">
        <v>4</v>
      </c>
      <c r="H172" s="395">
        <v>5</v>
      </c>
      <c r="I172" s="395">
        <v>5</v>
      </c>
      <c r="J172" s="395">
        <v>5</v>
      </c>
      <c r="K172" s="395">
        <v>6</v>
      </c>
      <c r="L172" s="395">
        <v>4</v>
      </c>
      <c r="M172" s="395">
        <v>4</v>
      </c>
      <c r="N172" s="14">
        <v>5</v>
      </c>
      <c r="O172" s="394">
        <v>42</v>
      </c>
      <c r="P172" s="446">
        <v>42</v>
      </c>
      <c r="Q172" s="262"/>
      <c r="R172" s="70"/>
      <c r="S172" s="70"/>
      <c r="T172" s="70"/>
      <c r="U172" s="70"/>
      <c r="V172" s="71"/>
    </row>
    <row r="173" spans="1:22" x14ac:dyDescent="0.2">
      <c r="A173" s="431" t="s">
        <v>43</v>
      </c>
      <c r="B173" s="437">
        <v>40315</v>
      </c>
      <c r="C173" s="193">
        <v>5</v>
      </c>
      <c r="D173" s="395" t="s">
        <v>338</v>
      </c>
      <c r="E173" s="396">
        <v>2</v>
      </c>
      <c r="F173" s="13">
        <v>4</v>
      </c>
      <c r="G173" s="395">
        <v>3</v>
      </c>
      <c r="H173" s="395">
        <v>5</v>
      </c>
      <c r="I173" s="395">
        <v>3</v>
      </c>
      <c r="J173" s="395">
        <v>6</v>
      </c>
      <c r="K173" s="395">
        <v>7</v>
      </c>
      <c r="L173" s="395">
        <v>3</v>
      </c>
      <c r="M173" s="395">
        <v>5</v>
      </c>
      <c r="N173" s="14">
        <v>4</v>
      </c>
      <c r="O173" s="394">
        <v>40</v>
      </c>
      <c r="P173" s="446">
        <v>40</v>
      </c>
      <c r="Q173" s="262"/>
      <c r="R173" s="70"/>
      <c r="S173" s="70"/>
      <c r="T173" s="70">
        <v>8</v>
      </c>
      <c r="U173" s="70"/>
      <c r="V173" s="71">
        <v>20</v>
      </c>
    </row>
    <row r="174" spans="1:22" x14ac:dyDescent="0.2">
      <c r="A174" s="431" t="s">
        <v>37</v>
      </c>
      <c r="B174" s="437">
        <v>40315</v>
      </c>
      <c r="C174" s="193">
        <v>5</v>
      </c>
      <c r="D174" s="395" t="s">
        <v>339</v>
      </c>
      <c r="E174" s="396">
        <v>2</v>
      </c>
      <c r="F174" s="13">
        <v>4</v>
      </c>
      <c r="G174" s="395">
        <v>4</v>
      </c>
      <c r="H174" s="395">
        <v>5</v>
      </c>
      <c r="I174" s="395">
        <v>4</v>
      </c>
      <c r="J174" s="395">
        <v>6</v>
      </c>
      <c r="K174" s="395">
        <v>6</v>
      </c>
      <c r="L174" s="395">
        <v>3</v>
      </c>
      <c r="M174" s="395">
        <v>5</v>
      </c>
      <c r="N174" s="14">
        <v>7</v>
      </c>
      <c r="O174" s="394">
        <v>44</v>
      </c>
      <c r="P174" s="446">
        <v>44</v>
      </c>
      <c r="Q174" s="262"/>
      <c r="R174" s="70"/>
      <c r="S174" s="70"/>
      <c r="T174" s="70"/>
      <c r="U174" s="70"/>
      <c r="V174" s="71"/>
    </row>
    <row r="175" spans="1:22" x14ac:dyDescent="0.2">
      <c r="A175" s="431" t="s">
        <v>47</v>
      </c>
      <c r="B175" s="437">
        <v>40315</v>
      </c>
      <c r="C175" s="193">
        <v>5</v>
      </c>
      <c r="D175" s="395" t="s">
        <v>340</v>
      </c>
      <c r="E175" s="396">
        <v>2</v>
      </c>
      <c r="F175" s="13">
        <v>7</v>
      </c>
      <c r="G175" s="395">
        <v>4</v>
      </c>
      <c r="H175" s="395">
        <v>3</v>
      </c>
      <c r="I175" s="395">
        <v>4</v>
      </c>
      <c r="J175" s="395">
        <v>6</v>
      </c>
      <c r="K175" s="395">
        <v>4</v>
      </c>
      <c r="L175" s="395">
        <v>4</v>
      </c>
      <c r="M175" s="395">
        <v>5</v>
      </c>
      <c r="N175" s="14">
        <v>5</v>
      </c>
      <c r="O175" s="394">
        <v>42</v>
      </c>
      <c r="P175" s="446">
        <v>42</v>
      </c>
      <c r="Q175" s="262"/>
      <c r="R175" s="70"/>
      <c r="S175" s="70"/>
      <c r="T175" s="70">
        <v>4</v>
      </c>
      <c r="U175" s="70"/>
      <c r="V175" s="71"/>
    </row>
    <row r="176" spans="1:22" x14ac:dyDescent="0.2">
      <c r="A176" s="431" t="s">
        <v>29</v>
      </c>
      <c r="B176" s="437">
        <v>40315</v>
      </c>
      <c r="C176" s="193">
        <v>5</v>
      </c>
      <c r="D176" s="395" t="s">
        <v>341</v>
      </c>
      <c r="E176" s="396">
        <v>3</v>
      </c>
      <c r="F176" s="13">
        <v>5</v>
      </c>
      <c r="G176" s="395">
        <v>4</v>
      </c>
      <c r="H176" s="395">
        <v>3</v>
      </c>
      <c r="I176" s="395">
        <v>6</v>
      </c>
      <c r="J176" s="395">
        <v>6</v>
      </c>
      <c r="K176" s="395">
        <v>5</v>
      </c>
      <c r="L176" s="395">
        <v>4</v>
      </c>
      <c r="M176" s="395">
        <v>5</v>
      </c>
      <c r="N176" s="14">
        <v>7</v>
      </c>
      <c r="O176" s="394">
        <v>45</v>
      </c>
      <c r="P176" s="446">
        <v>45</v>
      </c>
      <c r="Q176" s="262"/>
      <c r="R176" s="70"/>
      <c r="S176" s="70"/>
      <c r="T176" s="70"/>
      <c r="U176" s="70">
        <v>47</v>
      </c>
      <c r="V176" s="71"/>
    </row>
    <row r="177" spans="1:22" x14ac:dyDescent="0.2">
      <c r="A177" s="431" t="s">
        <v>41</v>
      </c>
      <c r="B177" s="437">
        <v>40315</v>
      </c>
      <c r="C177" s="193">
        <v>5</v>
      </c>
      <c r="D177" s="395" t="s">
        <v>342</v>
      </c>
      <c r="E177" s="396">
        <v>3</v>
      </c>
      <c r="F177" s="13">
        <v>5</v>
      </c>
      <c r="G177" s="395">
        <v>7</v>
      </c>
      <c r="H177" s="395">
        <v>4</v>
      </c>
      <c r="I177" s="395">
        <v>7</v>
      </c>
      <c r="J177" s="395">
        <v>6</v>
      </c>
      <c r="K177" s="395">
        <v>6</v>
      </c>
      <c r="L177" s="395">
        <v>3</v>
      </c>
      <c r="M177" s="395">
        <v>6</v>
      </c>
      <c r="N177" s="14">
        <v>6</v>
      </c>
      <c r="O177" s="394">
        <v>50</v>
      </c>
      <c r="P177" s="446">
        <v>50</v>
      </c>
      <c r="Q177" s="262"/>
      <c r="R177" s="70"/>
      <c r="S177" s="70"/>
      <c r="T177" s="70"/>
      <c r="U177" s="70">
        <v>7</v>
      </c>
      <c r="V177" s="71"/>
    </row>
    <row r="178" spans="1:22" x14ac:dyDescent="0.2">
      <c r="A178" s="431" t="s">
        <v>40</v>
      </c>
      <c r="B178" s="437">
        <v>40315</v>
      </c>
      <c r="C178" s="193">
        <v>5</v>
      </c>
      <c r="D178" s="395" t="s">
        <v>343</v>
      </c>
      <c r="E178" s="396">
        <v>4</v>
      </c>
      <c r="F178" s="13">
        <v>5</v>
      </c>
      <c r="G178" s="395">
        <v>5</v>
      </c>
      <c r="H178" s="395">
        <v>6</v>
      </c>
      <c r="I178" s="395">
        <v>5</v>
      </c>
      <c r="J178" s="395">
        <v>4</v>
      </c>
      <c r="K178" s="395">
        <v>5</v>
      </c>
      <c r="L178" s="395">
        <v>4</v>
      </c>
      <c r="M178" s="395">
        <v>4</v>
      </c>
      <c r="N178" s="14">
        <v>4</v>
      </c>
      <c r="O178" s="394">
        <v>42</v>
      </c>
      <c r="P178" s="446">
        <v>42</v>
      </c>
      <c r="Q178" s="262"/>
      <c r="R178" s="70"/>
      <c r="S178" s="70"/>
      <c r="T178" s="70">
        <v>4</v>
      </c>
      <c r="U178" s="70"/>
      <c r="V178" s="71"/>
    </row>
    <row r="179" spans="1:22" x14ac:dyDescent="0.2">
      <c r="A179" s="431" t="s">
        <v>34</v>
      </c>
      <c r="B179" s="437">
        <v>40315</v>
      </c>
      <c r="C179" s="193">
        <v>5</v>
      </c>
      <c r="D179" s="395" t="s">
        <v>344</v>
      </c>
      <c r="E179" s="396">
        <v>4</v>
      </c>
      <c r="F179" s="13">
        <v>11</v>
      </c>
      <c r="G179" s="395">
        <v>5</v>
      </c>
      <c r="H179" s="395">
        <v>5</v>
      </c>
      <c r="I179" s="395">
        <v>8</v>
      </c>
      <c r="J179" s="395">
        <v>8</v>
      </c>
      <c r="K179" s="395">
        <v>7</v>
      </c>
      <c r="L179" s="395">
        <v>5</v>
      </c>
      <c r="M179" s="395">
        <v>8</v>
      </c>
      <c r="N179" s="14">
        <v>7</v>
      </c>
      <c r="O179" s="394">
        <v>64</v>
      </c>
      <c r="P179" s="446">
        <v>61</v>
      </c>
      <c r="Q179" s="262"/>
      <c r="R179" s="70"/>
      <c r="S179" s="70"/>
      <c r="T179" s="70"/>
      <c r="U179" s="70"/>
      <c r="V179" s="71"/>
    </row>
    <row r="180" spans="1:22" ht="15" thickBot="1" x14ac:dyDescent="0.25">
      <c r="A180" s="432" t="s">
        <v>38</v>
      </c>
      <c r="B180" s="439">
        <v>40315</v>
      </c>
      <c r="C180" s="193">
        <v>5</v>
      </c>
      <c r="D180" s="395" t="s">
        <v>345</v>
      </c>
      <c r="E180" s="396">
        <v>4</v>
      </c>
      <c r="F180" s="13">
        <v>5</v>
      </c>
      <c r="G180" s="395">
        <v>4</v>
      </c>
      <c r="H180" s="395">
        <v>6</v>
      </c>
      <c r="I180" s="395">
        <v>5</v>
      </c>
      <c r="J180" s="395">
        <v>5</v>
      </c>
      <c r="K180" s="395">
        <v>5</v>
      </c>
      <c r="L180" s="395">
        <v>4</v>
      </c>
      <c r="M180" s="395">
        <v>6</v>
      </c>
      <c r="N180" s="14">
        <v>6</v>
      </c>
      <c r="O180" s="394">
        <v>46</v>
      </c>
      <c r="P180" s="446">
        <v>46</v>
      </c>
      <c r="Q180" s="262"/>
      <c r="R180" s="70"/>
      <c r="S180" s="70"/>
      <c r="T180" s="70"/>
      <c r="U180" s="70"/>
      <c r="V180" s="71"/>
    </row>
    <row r="181" spans="1:22" x14ac:dyDescent="0.2">
      <c r="A181" s="510" t="s">
        <v>40</v>
      </c>
      <c r="B181" s="435">
        <v>40308</v>
      </c>
      <c r="C181" s="516">
        <v>4</v>
      </c>
      <c r="D181" s="392" t="s">
        <v>346</v>
      </c>
      <c r="E181" s="393">
        <v>1</v>
      </c>
      <c r="F181" s="424">
        <v>5</v>
      </c>
      <c r="G181" s="392">
        <v>5</v>
      </c>
      <c r="H181" s="392">
        <v>4</v>
      </c>
      <c r="I181" s="392">
        <v>5</v>
      </c>
      <c r="J181" s="392">
        <v>6</v>
      </c>
      <c r="K181" s="392">
        <v>3</v>
      </c>
      <c r="L181" s="392">
        <v>4</v>
      </c>
      <c r="M181" s="392">
        <v>6</v>
      </c>
      <c r="N181" s="320">
        <v>5</v>
      </c>
      <c r="O181" s="391">
        <v>43</v>
      </c>
      <c r="P181" s="450">
        <v>43</v>
      </c>
      <c r="Q181" s="507"/>
      <c r="R181" s="426"/>
      <c r="S181" s="426"/>
      <c r="T181" s="426">
        <v>6</v>
      </c>
      <c r="U181" s="426"/>
      <c r="V181" s="427"/>
    </row>
    <row r="182" spans="1:22" x14ac:dyDescent="0.2">
      <c r="A182" s="511" t="s">
        <v>29</v>
      </c>
      <c r="B182" s="437">
        <v>40308</v>
      </c>
      <c r="C182" s="193">
        <v>4</v>
      </c>
      <c r="D182" s="395" t="s">
        <v>347</v>
      </c>
      <c r="E182" s="396">
        <v>1</v>
      </c>
      <c r="F182" s="13">
        <v>6</v>
      </c>
      <c r="G182" s="395">
        <v>6</v>
      </c>
      <c r="H182" s="395">
        <v>4</v>
      </c>
      <c r="I182" s="395">
        <v>4</v>
      </c>
      <c r="J182" s="395">
        <v>5</v>
      </c>
      <c r="K182" s="395">
        <v>6</v>
      </c>
      <c r="L182" s="395">
        <v>3</v>
      </c>
      <c r="M182" s="395">
        <v>5</v>
      </c>
      <c r="N182" s="14">
        <v>5</v>
      </c>
      <c r="O182" s="394">
        <v>44</v>
      </c>
      <c r="P182" s="446">
        <v>44</v>
      </c>
      <c r="Q182" s="262"/>
      <c r="R182" s="70"/>
      <c r="S182" s="70"/>
      <c r="T182" s="70"/>
      <c r="U182" s="70"/>
      <c r="V182" s="71">
        <v>18</v>
      </c>
    </row>
    <row r="183" spans="1:22" x14ac:dyDescent="0.2">
      <c r="A183" s="511" t="s">
        <v>35</v>
      </c>
      <c r="B183" s="437">
        <v>40308</v>
      </c>
      <c r="C183" s="193">
        <v>4</v>
      </c>
      <c r="D183" s="395" t="s">
        <v>348</v>
      </c>
      <c r="E183" s="396">
        <v>2</v>
      </c>
      <c r="F183" s="13">
        <v>7</v>
      </c>
      <c r="G183" s="395">
        <v>3</v>
      </c>
      <c r="H183" s="395">
        <v>5</v>
      </c>
      <c r="I183" s="395">
        <v>7</v>
      </c>
      <c r="J183" s="395">
        <v>5</v>
      </c>
      <c r="K183" s="395">
        <v>4</v>
      </c>
      <c r="L183" s="395">
        <v>5</v>
      </c>
      <c r="M183" s="395">
        <v>5</v>
      </c>
      <c r="N183" s="14">
        <v>5</v>
      </c>
      <c r="O183" s="394">
        <v>46</v>
      </c>
      <c r="P183" s="446">
        <v>46</v>
      </c>
      <c r="Q183" s="262"/>
      <c r="R183" s="70"/>
      <c r="S183" s="70"/>
      <c r="T183" s="70"/>
      <c r="U183" s="70"/>
      <c r="V183" s="71"/>
    </row>
    <row r="184" spans="1:22" x14ac:dyDescent="0.2">
      <c r="A184" s="511" t="s">
        <v>32</v>
      </c>
      <c r="B184" s="437">
        <v>40308</v>
      </c>
      <c r="C184" s="193">
        <v>4</v>
      </c>
      <c r="D184" s="395" t="s">
        <v>349</v>
      </c>
      <c r="E184" s="396">
        <v>2</v>
      </c>
      <c r="F184" s="13">
        <v>5</v>
      </c>
      <c r="G184" s="395">
        <v>6</v>
      </c>
      <c r="H184" s="395">
        <v>4</v>
      </c>
      <c r="I184" s="395">
        <v>6</v>
      </c>
      <c r="J184" s="395">
        <v>5</v>
      </c>
      <c r="K184" s="395">
        <v>4</v>
      </c>
      <c r="L184" s="395">
        <v>5</v>
      </c>
      <c r="M184" s="395">
        <v>5</v>
      </c>
      <c r="N184" s="14">
        <v>7</v>
      </c>
      <c r="O184" s="394">
        <v>47</v>
      </c>
      <c r="P184" s="446">
        <v>47</v>
      </c>
      <c r="Q184" s="262"/>
      <c r="R184" s="70"/>
      <c r="S184" s="70"/>
      <c r="T184" s="70"/>
      <c r="U184" s="70"/>
      <c r="V184" s="71"/>
    </row>
    <row r="185" spans="1:22" x14ac:dyDescent="0.2">
      <c r="A185" s="511" t="s">
        <v>42</v>
      </c>
      <c r="B185" s="437">
        <v>40308</v>
      </c>
      <c r="C185" s="193">
        <v>4</v>
      </c>
      <c r="D185" s="395" t="s">
        <v>350</v>
      </c>
      <c r="E185" s="396">
        <v>2</v>
      </c>
      <c r="F185" s="13">
        <v>9</v>
      </c>
      <c r="G185" s="395">
        <v>7</v>
      </c>
      <c r="H185" s="395">
        <v>6</v>
      </c>
      <c r="I185" s="395">
        <v>7</v>
      </c>
      <c r="J185" s="395">
        <v>7</v>
      </c>
      <c r="K185" s="395">
        <v>6</v>
      </c>
      <c r="L185" s="395">
        <v>4</v>
      </c>
      <c r="M185" s="395">
        <v>8</v>
      </c>
      <c r="N185" s="14">
        <v>8</v>
      </c>
      <c r="O185" s="394">
        <v>62</v>
      </c>
      <c r="P185" s="446">
        <v>61</v>
      </c>
      <c r="Q185" s="262"/>
      <c r="R185" s="70"/>
      <c r="S185" s="70"/>
      <c r="T185" s="70"/>
      <c r="U185" s="70"/>
      <c r="V185" s="71"/>
    </row>
    <row r="186" spans="1:22" x14ac:dyDescent="0.2">
      <c r="A186" s="511" t="s">
        <v>26</v>
      </c>
      <c r="B186" s="437">
        <v>40308</v>
      </c>
      <c r="C186" s="193">
        <v>4</v>
      </c>
      <c r="D186" s="395" t="s">
        <v>351</v>
      </c>
      <c r="E186" s="396">
        <v>2</v>
      </c>
      <c r="F186" s="13">
        <v>6</v>
      </c>
      <c r="G186" s="395">
        <v>6</v>
      </c>
      <c r="H186" s="395">
        <v>5</v>
      </c>
      <c r="I186" s="395">
        <v>6</v>
      </c>
      <c r="J186" s="395">
        <v>5</v>
      </c>
      <c r="K186" s="395">
        <v>4</v>
      </c>
      <c r="L186" s="395">
        <v>4</v>
      </c>
      <c r="M186" s="395">
        <v>6</v>
      </c>
      <c r="N186" s="14">
        <v>6</v>
      </c>
      <c r="O186" s="394">
        <v>48</v>
      </c>
      <c r="P186" s="446">
        <v>48</v>
      </c>
      <c r="Q186" s="262"/>
      <c r="R186" s="70"/>
      <c r="S186" s="70"/>
      <c r="T186" s="70"/>
      <c r="U186" s="70"/>
      <c r="V186" s="71"/>
    </row>
    <row r="187" spans="1:22" x14ac:dyDescent="0.2">
      <c r="A187" s="511" t="s">
        <v>47</v>
      </c>
      <c r="B187" s="437">
        <v>40308</v>
      </c>
      <c r="C187" s="193">
        <v>4</v>
      </c>
      <c r="D187" s="395" t="s">
        <v>352</v>
      </c>
      <c r="E187" s="396">
        <v>3</v>
      </c>
      <c r="F187" s="13">
        <v>4</v>
      </c>
      <c r="G187" s="395">
        <v>6</v>
      </c>
      <c r="H187" s="395">
        <v>4</v>
      </c>
      <c r="I187" s="395">
        <v>6</v>
      </c>
      <c r="J187" s="395">
        <v>4</v>
      </c>
      <c r="K187" s="395">
        <v>4</v>
      </c>
      <c r="L187" s="395">
        <v>5</v>
      </c>
      <c r="M187" s="395">
        <v>4</v>
      </c>
      <c r="N187" s="14">
        <v>5</v>
      </c>
      <c r="O187" s="394">
        <v>42</v>
      </c>
      <c r="P187" s="446">
        <v>42</v>
      </c>
      <c r="Q187" s="262"/>
      <c r="R187" s="70"/>
      <c r="S187" s="70"/>
      <c r="T187" s="70">
        <v>6</v>
      </c>
      <c r="U187" s="70"/>
      <c r="V187" s="71"/>
    </row>
    <row r="188" spans="1:22" x14ac:dyDescent="0.2">
      <c r="A188" s="511" t="s">
        <v>36</v>
      </c>
      <c r="B188" s="437">
        <v>40308</v>
      </c>
      <c r="C188" s="193">
        <v>4</v>
      </c>
      <c r="D188" s="395" t="s">
        <v>353</v>
      </c>
      <c r="E188" s="396">
        <v>3</v>
      </c>
      <c r="F188" s="13">
        <v>5</v>
      </c>
      <c r="G188" s="395">
        <v>4</v>
      </c>
      <c r="H188" s="395">
        <v>4</v>
      </c>
      <c r="I188" s="395">
        <v>7</v>
      </c>
      <c r="J188" s="395">
        <v>6</v>
      </c>
      <c r="K188" s="395">
        <v>6</v>
      </c>
      <c r="L188" s="395">
        <v>5</v>
      </c>
      <c r="M188" s="395">
        <v>6</v>
      </c>
      <c r="N188" s="14">
        <v>7</v>
      </c>
      <c r="O188" s="394">
        <v>50</v>
      </c>
      <c r="P188" s="446">
        <v>50</v>
      </c>
      <c r="Q188" s="262"/>
      <c r="R188" s="70"/>
      <c r="S188" s="70"/>
      <c r="T188" s="70"/>
      <c r="U188" s="70"/>
      <c r="V188" s="71"/>
    </row>
    <row r="189" spans="1:22" x14ac:dyDescent="0.2">
      <c r="A189" s="511" t="s">
        <v>30</v>
      </c>
      <c r="B189" s="437">
        <v>40308</v>
      </c>
      <c r="C189" s="193">
        <v>4</v>
      </c>
      <c r="D189" s="395" t="s">
        <v>354</v>
      </c>
      <c r="E189" s="396">
        <v>3</v>
      </c>
      <c r="F189" s="13">
        <v>5</v>
      </c>
      <c r="G189" s="395">
        <v>5</v>
      </c>
      <c r="H189" s="395">
        <v>5</v>
      </c>
      <c r="I189" s="395">
        <v>6</v>
      </c>
      <c r="J189" s="395">
        <v>5</v>
      </c>
      <c r="K189" s="395">
        <v>5</v>
      </c>
      <c r="L189" s="395">
        <v>5</v>
      </c>
      <c r="M189" s="395">
        <v>4</v>
      </c>
      <c r="N189" s="14">
        <v>7</v>
      </c>
      <c r="O189" s="394">
        <v>47</v>
      </c>
      <c r="P189" s="446">
        <v>47</v>
      </c>
      <c r="Q189" s="262"/>
      <c r="R189" s="70"/>
      <c r="S189" s="70"/>
      <c r="T189" s="70"/>
      <c r="U189" s="70"/>
      <c r="V189" s="71"/>
    </row>
    <row r="190" spans="1:22" x14ac:dyDescent="0.2">
      <c r="A190" s="511" t="s">
        <v>28</v>
      </c>
      <c r="B190" s="437">
        <v>40308</v>
      </c>
      <c r="C190" s="193">
        <v>4</v>
      </c>
      <c r="D190" s="395" t="s">
        <v>355</v>
      </c>
      <c r="E190" s="396">
        <v>3</v>
      </c>
      <c r="F190" s="13">
        <v>6</v>
      </c>
      <c r="G190" s="395">
        <v>4</v>
      </c>
      <c r="H190" s="395">
        <v>5</v>
      </c>
      <c r="I190" s="395">
        <v>8</v>
      </c>
      <c r="J190" s="395">
        <v>6</v>
      </c>
      <c r="K190" s="395">
        <v>6</v>
      </c>
      <c r="L190" s="395">
        <v>5</v>
      </c>
      <c r="M190" s="395">
        <v>6</v>
      </c>
      <c r="N190" s="14">
        <v>8</v>
      </c>
      <c r="O190" s="394">
        <v>54</v>
      </c>
      <c r="P190" s="446">
        <v>54</v>
      </c>
      <c r="Q190" s="262"/>
      <c r="R190" s="70"/>
      <c r="S190" s="70"/>
      <c r="T190" s="70"/>
      <c r="U190" s="70"/>
      <c r="V190" s="71"/>
    </row>
    <row r="191" spans="1:22" x14ac:dyDescent="0.2">
      <c r="A191" s="511" t="s">
        <v>41</v>
      </c>
      <c r="B191" s="437">
        <v>40308</v>
      </c>
      <c r="C191" s="193">
        <v>4</v>
      </c>
      <c r="D191" s="395" t="s">
        <v>356</v>
      </c>
      <c r="E191" s="396">
        <v>4</v>
      </c>
      <c r="F191" s="13">
        <v>5</v>
      </c>
      <c r="G191" s="395">
        <v>6</v>
      </c>
      <c r="H191" s="395">
        <v>7</v>
      </c>
      <c r="I191" s="395">
        <v>5</v>
      </c>
      <c r="J191" s="395">
        <v>8</v>
      </c>
      <c r="K191" s="395">
        <v>6</v>
      </c>
      <c r="L191" s="395">
        <v>3</v>
      </c>
      <c r="M191" s="395">
        <v>5</v>
      </c>
      <c r="N191" s="14">
        <v>4</v>
      </c>
      <c r="O191" s="394">
        <v>49</v>
      </c>
      <c r="P191" s="446">
        <v>48</v>
      </c>
      <c r="Q191" s="262"/>
      <c r="R191" s="70"/>
      <c r="S191" s="70"/>
      <c r="T191" s="70"/>
      <c r="U191" s="70">
        <v>18</v>
      </c>
      <c r="V191" s="71"/>
    </row>
    <row r="192" spans="1:22" x14ac:dyDescent="0.2">
      <c r="A192" s="511" t="s">
        <v>34</v>
      </c>
      <c r="B192" s="437">
        <v>40308</v>
      </c>
      <c r="C192" s="193">
        <v>4</v>
      </c>
      <c r="D192" s="395" t="s">
        <v>357</v>
      </c>
      <c r="E192" s="396">
        <v>4</v>
      </c>
      <c r="F192" s="13">
        <v>9</v>
      </c>
      <c r="G192" s="395">
        <v>7</v>
      </c>
      <c r="H192" s="395">
        <v>6</v>
      </c>
      <c r="I192" s="395">
        <v>7</v>
      </c>
      <c r="J192" s="395">
        <v>6</v>
      </c>
      <c r="K192" s="395">
        <v>6</v>
      </c>
      <c r="L192" s="395">
        <v>4</v>
      </c>
      <c r="M192" s="395">
        <v>7</v>
      </c>
      <c r="N192" s="14">
        <v>9</v>
      </c>
      <c r="O192" s="394">
        <v>61</v>
      </c>
      <c r="P192" s="446">
        <v>60</v>
      </c>
      <c r="Q192" s="262"/>
      <c r="R192" s="70"/>
      <c r="S192" s="70"/>
      <c r="T192" s="70"/>
      <c r="U192" s="70"/>
      <c r="V192" s="71"/>
    </row>
    <row r="193" spans="1:22" x14ac:dyDescent="0.2">
      <c r="A193" s="511" t="s">
        <v>43</v>
      </c>
      <c r="B193" s="437">
        <v>40308</v>
      </c>
      <c r="C193" s="193">
        <v>4</v>
      </c>
      <c r="D193" s="395" t="s">
        <v>358</v>
      </c>
      <c r="E193" s="396">
        <v>4</v>
      </c>
      <c r="F193" s="13">
        <v>6</v>
      </c>
      <c r="G193" s="395">
        <v>6</v>
      </c>
      <c r="H193" s="395">
        <v>4</v>
      </c>
      <c r="I193" s="395">
        <v>5</v>
      </c>
      <c r="J193" s="395">
        <v>5</v>
      </c>
      <c r="K193" s="395">
        <v>4</v>
      </c>
      <c r="L193" s="395">
        <v>3</v>
      </c>
      <c r="M193" s="395">
        <v>8</v>
      </c>
      <c r="N193" s="14">
        <v>4</v>
      </c>
      <c r="O193" s="394">
        <v>45</v>
      </c>
      <c r="P193" s="446">
        <v>45</v>
      </c>
      <c r="Q193" s="262"/>
      <c r="R193" s="70"/>
      <c r="S193" s="70"/>
      <c r="T193" s="70"/>
      <c r="U193" s="70"/>
      <c r="V193" s="71"/>
    </row>
    <row r="194" spans="1:22" ht="15" thickBot="1" x14ac:dyDescent="0.25">
      <c r="A194" s="512" t="s">
        <v>37</v>
      </c>
      <c r="B194" s="439">
        <v>40308</v>
      </c>
      <c r="C194" s="519">
        <v>4</v>
      </c>
      <c r="D194" s="398" t="s">
        <v>359</v>
      </c>
      <c r="E194" s="399">
        <v>4</v>
      </c>
      <c r="F194" s="258">
        <v>4</v>
      </c>
      <c r="G194" s="398">
        <v>6</v>
      </c>
      <c r="H194" s="398">
        <v>4</v>
      </c>
      <c r="I194" s="398">
        <v>4</v>
      </c>
      <c r="J194" s="398">
        <v>5</v>
      </c>
      <c r="K194" s="398">
        <v>5</v>
      </c>
      <c r="L194" s="398">
        <v>5</v>
      </c>
      <c r="M194" s="398">
        <v>5</v>
      </c>
      <c r="N194" s="9">
        <v>6</v>
      </c>
      <c r="O194" s="397">
        <v>44</v>
      </c>
      <c r="P194" s="448">
        <v>44</v>
      </c>
      <c r="Q194" s="506"/>
      <c r="R194" s="160"/>
      <c r="S194" s="160"/>
      <c r="T194" s="160"/>
      <c r="U194" s="160"/>
      <c r="V194" s="161"/>
    </row>
    <row r="195" spans="1:22" x14ac:dyDescent="0.2">
      <c r="A195" s="487" t="s">
        <v>36</v>
      </c>
      <c r="B195" s="435">
        <v>40301</v>
      </c>
      <c r="C195" s="516">
        <v>3</v>
      </c>
      <c r="D195" s="392" t="s">
        <v>360</v>
      </c>
      <c r="E195" s="393">
        <v>2</v>
      </c>
      <c r="F195" s="424">
        <v>5</v>
      </c>
      <c r="G195" s="424">
        <v>5</v>
      </c>
      <c r="H195" s="392">
        <v>4</v>
      </c>
      <c r="I195" s="392">
        <v>7</v>
      </c>
      <c r="J195" s="392">
        <v>5</v>
      </c>
      <c r="K195" s="392">
        <v>6</v>
      </c>
      <c r="L195" s="392">
        <v>4</v>
      </c>
      <c r="M195" s="392">
        <v>6</v>
      </c>
      <c r="N195" s="320">
        <v>8</v>
      </c>
      <c r="O195" s="391">
        <v>50</v>
      </c>
      <c r="P195" s="450">
        <v>50</v>
      </c>
      <c r="Q195" s="451"/>
      <c r="R195" s="426"/>
      <c r="S195" s="426"/>
      <c r="T195" s="426"/>
      <c r="U195" s="426"/>
      <c r="V195" s="427"/>
    </row>
    <row r="196" spans="1:22" x14ac:dyDescent="0.2">
      <c r="A196" s="513" t="s">
        <v>37</v>
      </c>
      <c r="B196" s="437">
        <v>40301</v>
      </c>
      <c r="C196" s="193">
        <v>3</v>
      </c>
      <c r="D196" s="395" t="s">
        <v>361</v>
      </c>
      <c r="E196" s="396">
        <v>3</v>
      </c>
      <c r="F196" s="13">
        <v>5</v>
      </c>
      <c r="G196" s="13">
        <v>5</v>
      </c>
      <c r="H196" s="395">
        <v>4</v>
      </c>
      <c r="I196" s="395">
        <v>5</v>
      </c>
      <c r="J196" s="395">
        <v>3</v>
      </c>
      <c r="K196" s="395">
        <v>5</v>
      </c>
      <c r="L196" s="395">
        <v>4</v>
      </c>
      <c r="M196" s="395">
        <v>5</v>
      </c>
      <c r="N196" s="14">
        <v>7</v>
      </c>
      <c r="O196" s="394">
        <v>43</v>
      </c>
      <c r="P196" s="444">
        <v>43</v>
      </c>
      <c r="Q196" s="447"/>
      <c r="R196" s="70"/>
      <c r="S196" s="70"/>
      <c r="T196" s="70"/>
      <c r="U196" s="70"/>
      <c r="V196" s="71"/>
    </row>
    <row r="197" spans="1:22" x14ac:dyDescent="0.2">
      <c r="A197" s="431" t="s">
        <v>30</v>
      </c>
      <c r="B197" s="437">
        <v>40301</v>
      </c>
      <c r="C197" s="193">
        <v>3</v>
      </c>
      <c r="D197" s="395" t="s">
        <v>362</v>
      </c>
      <c r="E197" s="396">
        <v>1</v>
      </c>
      <c r="F197" s="13">
        <v>6</v>
      </c>
      <c r="G197" s="13">
        <v>5</v>
      </c>
      <c r="H197" s="395">
        <v>4</v>
      </c>
      <c r="I197" s="395">
        <v>6</v>
      </c>
      <c r="J197" s="395">
        <v>5</v>
      </c>
      <c r="K197" s="395">
        <v>3</v>
      </c>
      <c r="L197" s="395">
        <v>4</v>
      </c>
      <c r="M197" s="395">
        <v>6</v>
      </c>
      <c r="N197" s="14">
        <v>7</v>
      </c>
      <c r="O197" s="394">
        <v>46</v>
      </c>
      <c r="P197" s="444">
        <v>46</v>
      </c>
      <c r="Q197" s="447"/>
      <c r="R197" s="70"/>
      <c r="S197" s="70"/>
      <c r="T197" s="70"/>
      <c r="U197" s="70"/>
      <c r="V197" s="71"/>
    </row>
    <row r="198" spans="1:22" x14ac:dyDescent="0.2">
      <c r="A198" s="431" t="s">
        <v>32</v>
      </c>
      <c r="B198" s="437">
        <v>40301</v>
      </c>
      <c r="C198" s="193">
        <v>3</v>
      </c>
      <c r="D198" s="395" t="s">
        <v>363</v>
      </c>
      <c r="E198" s="396">
        <v>1</v>
      </c>
      <c r="F198" s="13">
        <v>5</v>
      </c>
      <c r="G198" s="13">
        <v>4</v>
      </c>
      <c r="H198" s="395">
        <v>3</v>
      </c>
      <c r="I198" s="395">
        <v>6</v>
      </c>
      <c r="J198" s="395">
        <v>5</v>
      </c>
      <c r="K198" s="395">
        <v>4</v>
      </c>
      <c r="L198" s="395">
        <v>4</v>
      </c>
      <c r="M198" s="395">
        <v>5</v>
      </c>
      <c r="N198" s="14">
        <v>6</v>
      </c>
      <c r="O198" s="394">
        <v>42</v>
      </c>
      <c r="P198" s="444">
        <v>42</v>
      </c>
      <c r="Q198" s="447"/>
      <c r="R198" s="70"/>
      <c r="S198" s="70"/>
      <c r="T198" s="70"/>
      <c r="U198" s="70"/>
      <c r="V198" s="71"/>
    </row>
    <row r="199" spans="1:22" x14ac:dyDescent="0.2">
      <c r="A199" s="431" t="s">
        <v>39</v>
      </c>
      <c r="B199" s="437">
        <v>40301</v>
      </c>
      <c r="C199" s="193">
        <v>3</v>
      </c>
      <c r="D199" s="395" t="s">
        <v>364</v>
      </c>
      <c r="E199" s="396">
        <v>3</v>
      </c>
      <c r="F199" s="13">
        <v>5</v>
      </c>
      <c r="G199" s="13">
        <v>4</v>
      </c>
      <c r="H199" s="395">
        <v>6</v>
      </c>
      <c r="I199" s="395">
        <v>4</v>
      </c>
      <c r="J199" s="395">
        <v>5</v>
      </c>
      <c r="K199" s="395">
        <v>5</v>
      </c>
      <c r="L199" s="395">
        <v>3</v>
      </c>
      <c r="M199" s="395">
        <v>5</v>
      </c>
      <c r="N199" s="14">
        <v>4</v>
      </c>
      <c r="O199" s="394">
        <v>41</v>
      </c>
      <c r="P199" s="444">
        <v>41</v>
      </c>
      <c r="Q199" s="447"/>
      <c r="R199" s="70"/>
      <c r="S199" s="70"/>
      <c r="T199" s="70"/>
      <c r="U199" s="70"/>
      <c r="V199" s="71"/>
    </row>
    <row r="200" spans="1:22" x14ac:dyDescent="0.2">
      <c r="A200" s="431" t="s">
        <v>41</v>
      </c>
      <c r="B200" s="437">
        <v>40301</v>
      </c>
      <c r="C200" s="193">
        <v>3</v>
      </c>
      <c r="D200" s="395" t="s">
        <v>365</v>
      </c>
      <c r="E200" s="396">
        <v>3</v>
      </c>
      <c r="F200" s="13">
        <v>5</v>
      </c>
      <c r="G200" s="13">
        <v>5</v>
      </c>
      <c r="H200" s="395">
        <v>4</v>
      </c>
      <c r="I200" s="395">
        <v>7</v>
      </c>
      <c r="J200" s="395">
        <v>6</v>
      </c>
      <c r="K200" s="395">
        <v>6</v>
      </c>
      <c r="L200" s="395">
        <v>5</v>
      </c>
      <c r="M200" s="395">
        <v>9</v>
      </c>
      <c r="N200" s="14">
        <v>9</v>
      </c>
      <c r="O200" s="394">
        <v>56</v>
      </c>
      <c r="P200" s="444">
        <v>55</v>
      </c>
      <c r="Q200" s="447"/>
      <c r="R200" s="70"/>
      <c r="S200" s="70"/>
      <c r="T200" s="70"/>
      <c r="U200" s="70"/>
      <c r="V200" s="71"/>
    </row>
    <row r="201" spans="1:22" x14ac:dyDescent="0.2">
      <c r="A201" s="513" t="s">
        <v>28</v>
      </c>
      <c r="B201" s="437">
        <v>40301</v>
      </c>
      <c r="C201" s="193">
        <v>3</v>
      </c>
      <c r="D201" s="395" t="s">
        <v>366</v>
      </c>
      <c r="E201" s="396">
        <v>1</v>
      </c>
      <c r="F201" s="13">
        <v>6</v>
      </c>
      <c r="G201" s="13">
        <v>5</v>
      </c>
      <c r="H201" s="395">
        <v>5</v>
      </c>
      <c r="I201" s="395">
        <v>6</v>
      </c>
      <c r="J201" s="395">
        <v>7</v>
      </c>
      <c r="K201" s="395">
        <v>6</v>
      </c>
      <c r="L201" s="395">
        <v>4</v>
      </c>
      <c r="M201" s="395">
        <v>6</v>
      </c>
      <c r="N201" s="14">
        <v>10</v>
      </c>
      <c r="O201" s="394">
        <v>55</v>
      </c>
      <c r="P201" s="444">
        <v>55</v>
      </c>
      <c r="Q201" s="447"/>
      <c r="R201" s="70"/>
      <c r="S201" s="70"/>
      <c r="T201" s="70"/>
      <c r="U201" s="70"/>
      <c r="V201" s="71"/>
    </row>
    <row r="202" spans="1:22" x14ac:dyDescent="0.2">
      <c r="A202" s="431" t="s">
        <v>42</v>
      </c>
      <c r="B202" s="437">
        <v>40301</v>
      </c>
      <c r="C202" s="193">
        <v>3</v>
      </c>
      <c r="D202" s="395" t="s">
        <v>367</v>
      </c>
      <c r="E202" s="396">
        <v>2</v>
      </c>
      <c r="F202" s="13">
        <v>7</v>
      </c>
      <c r="G202" s="13">
        <v>7</v>
      </c>
      <c r="H202" s="395">
        <v>4</v>
      </c>
      <c r="I202" s="395">
        <v>7</v>
      </c>
      <c r="J202" s="395">
        <v>6</v>
      </c>
      <c r="K202" s="395">
        <v>6</v>
      </c>
      <c r="L202" s="395">
        <v>4</v>
      </c>
      <c r="M202" s="395">
        <v>8</v>
      </c>
      <c r="N202" s="14">
        <v>8</v>
      </c>
      <c r="O202" s="394">
        <v>57</v>
      </c>
      <c r="P202" s="444">
        <v>57</v>
      </c>
      <c r="Q202" s="447"/>
      <c r="R202" s="70"/>
      <c r="S202" s="70"/>
      <c r="T202" s="70"/>
      <c r="U202" s="70"/>
      <c r="V202" s="71"/>
    </row>
    <row r="203" spans="1:22" x14ac:dyDescent="0.2">
      <c r="A203" s="431" t="s">
        <v>35</v>
      </c>
      <c r="B203" s="437">
        <v>40301</v>
      </c>
      <c r="C203" s="193">
        <v>3</v>
      </c>
      <c r="D203" s="395" t="s">
        <v>368</v>
      </c>
      <c r="E203" s="396">
        <v>2</v>
      </c>
      <c r="F203" s="13">
        <v>6</v>
      </c>
      <c r="G203" s="13">
        <v>5</v>
      </c>
      <c r="H203" s="395">
        <v>5</v>
      </c>
      <c r="I203" s="395">
        <v>5</v>
      </c>
      <c r="J203" s="395">
        <v>6</v>
      </c>
      <c r="K203" s="395">
        <v>4</v>
      </c>
      <c r="L203" s="395">
        <v>5</v>
      </c>
      <c r="M203" s="395">
        <v>4</v>
      </c>
      <c r="N203" s="14">
        <v>7</v>
      </c>
      <c r="O203" s="394">
        <v>47</v>
      </c>
      <c r="P203" s="444">
        <v>47</v>
      </c>
      <c r="Q203" s="447"/>
      <c r="R203" s="70"/>
      <c r="S203" s="70"/>
      <c r="T203" s="70"/>
      <c r="U203" s="70"/>
      <c r="V203" s="71"/>
    </row>
    <row r="204" spans="1:22" x14ac:dyDescent="0.2">
      <c r="A204" s="431" t="s">
        <v>38</v>
      </c>
      <c r="B204" s="437">
        <v>40301</v>
      </c>
      <c r="C204" s="193">
        <v>3</v>
      </c>
      <c r="D204" s="395" t="s">
        <v>369</v>
      </c>
      <c r="E204" s="396">
        <v>2</v>
      </c>
      <c r="F204" s="13">
        <v>7</v>
      </c>
      <c r="G204" s="13">
        <v>6</v>
      </c>
      <c r="H204" s="395">
        <v>5</v>
      </c>
      <c r="I204" s="395">
        <v>6</v>
      </c>
      <c r="J204" s="395">
        <v>6</v>
      </c>
      <c r="K204" s="395">
        <v>6</v>
      </c>
      <c r="L204" s="395">
        <v>5</v>
      </c>
      <c r="M204" s="395">
        <v>6</v>
      </c>
      <c r="N204" s="14">
        <v>7</v>
      </c>
      <c r="O204" s="394">
        <v>54</v>
      </c>
      <c r="P204" s="444">
        <v>54</v>
      </c>
      <c r="Q204" s="447"/>
      <c r="R204" s="70"/>
      <c r="S204" s="70"/>
      <c r="T204" s="70"/>
      <c r="U204" s="70"/>
      <c r="V204" s="71"/>
    </row>
    <row r="205" spans="1:22" x14ac:dyDescent="0.2">
      <c r="A205" s="431" t="s">
        <v>31</v>
      </c>
      <c r="B205" s="437">
        <v>40301</v>
      </c>
      <c r="C205" s="193">
        <v>3</v>
      </c>
      <c r="D205" s="395" t="s">
        <v>370</v>
      </c>
      <c r="E205" s="396">
        <v>3</v>
      </c>
      <c r="F205" s="13">
        <v>7</v>
      </c>
      <c r="G205" s="13">
        <v>9</v>
      </c>
      <c r="H205" s="395">
        <v>5</v>
      </c>
      <c r="I205" s="395">
        <v>8</v>
      </c>
      <c r="J205" s="395">
        <v>6</v>
      </c>
      <c r="K205" s="395">
        <v>7</v>
      </c>
      <c r="L205" s="395">
        <v>4</v>
      </c>
      <c r="M205" s="395">
        <v>7</v>
      </c>
      <c r="N205" s="14">
        <v>11</v>
      </c>
      <c r="O205" s="394">
        <v>64</v>
      </c>
      <c r="P205" s="444">
        <v>62</v>
      </c>
      <c r="Q205" s="447"/>
      <c r="R205" s="70"/>
      <c r="S205" s="70"/>
      <c r="T205" s="70"/>
      <c r="U205" s="70"/>
      <c r="V205" s="71"/>
    </row>
    <row r="206" spans="1:22" x14ac:dyDescent="0.2">
      <c r="A206" s="431" t="s">
        <v>34</v>
      </c>
      <c r="B206" s="437">
        <v>40301</v>
      </c>
      <c r="C206" s="193">
        <v>3</v>
      </c>
      <c r="D206" s="395" t="s">
        <v>371</v>
      </c>
      <c r="E206" s="396">
        <v>3</v>
      </c>
      <c r="F206" s="13">
        <v>8</v>
      </c>
      <c r="G206" s="13">
        <v>7</v>
      </c>
      <c r="H206" s="395">
        <v>7</v>
      </c>
      <c r="I206" s="395">
        <v>6</v>
      </c>
      <c r="J206" s="395">
        <v>5</v>
      </c>
      <c r="K206" s="395">
        <v>9</v>
      </c>
      <c r="L206" s="395">
        <v>6</v>
      </c>
      <c r="M206" s="395">
        <v>6</v>
      </c>
      <c r="N206" s="14">
        <v>8</v>
      </c>
      <c r="O206" s="394">
        <v>62</v>
      </c>
      <c r="P206" s="444">
        <v>60</v>
      </c>
      <c r="Q206" s="447"/>
      <c r="R206" s="70"/>
      <c r="S206" s="70"/>
      <c r="T206" s="70"/>
      <c r="U206" s="70"/>
      <c r="V206" s="71"/>
    </row>
    <row r="207" spans="1:22" x14ac:dyDescent="0.2">
      <c r="A207" s="431" t="s">
        <v>40</v>
      </c>
      <c r="B207" s="437">
        <v>40301</v>
      </c>
      <c r="C207" s="193">
        <v>3</v>
      </c>
      <c r="D207" s="395" t="s">
        <v>372</v>
      </c>
      <c r="E207" s="396">
        <v>3</v>
      </c>
      <c r="F207" s="13">
        <v>5</v>
      </c>
      <c r="G207" s="13">
        <v>5</v>
      </c>
      <c r="H207" s="395">
        <v>3</v>
      </c>
      <c r="I207" s="395">
        <v>5</v>
      </c>
      <c r="J207" s="395">
        <v>4</v>
      </c>
      <c r="K207" s="395">
        <v>4</v>
      </c>
      <c r="L207" s="395">
        <v>5</v>
      </c>
      <c r="M207" s="395">
        <v>4</v>
      </c>
      <c r="N207" s="14">
        <v>5</v>
      </c>
      <c r="O207" s="394">
        <v>40</v>
      </c>
      <c r="P207" s="444">
        <v>40</v>
      </c>
      <c r="Q207" s="447"/>
      <c r="R207" s="70"/>
      <c r="S207" s="70"/>
      <c r="T207" s="70"/>
      <c r="U207" s="70"/>
      <c r="V207" s="71"/>
    </row>
    <row r="208" spans="1:22" x14ac:dyDescent="0.2">
      <c r="A208" s="431" t="s">
        <v>47</v>
      </c>
      <c r="B208" s="437">
        <v>40301</v>
      </c>
      <c r="C208" s="193">
        <v>3</v>
      </c>
      <c r="D208" s="395" t="s">
        <v>373</v>
      </c>
      <c r="E208" s="396">
        <v>3</v>
      </c>
      <c r="F208" s="13">
        <v>4</v>
      </c>
      <c r="G208" s="13">
        <v>6</v>
      </c>
      <c r="H208" s="395">
        <v>4</v>
      </c>
      <c r="I208" s="395">
        <v>6</v>
      </c>
      <c r="J208" s="395">
        <v>3</v>
      </c>
      <c r="K208" s="395">
        <v>3</v>
      </c>
      <c r="L208" s="395">
        <v>4</v>
      </c>
      <c r="M208" s="395">
        <v>6</v>
      </c>
      <c r="N208" s="14">
        <v>6</v>
      </c>
      <c r="O208" s="394">
        <v>42</v>
      </c>
      <c r="P208" s="444">
        <v>42</v>
      </c>
      <c r="Q208" s="447"/>
      <c r="R208" s="70"/>
      <c r="S208" s="70"/>
      <c r="T208" s="70"/>
      <c r="U208" s="70"/>
      <c r="V208" s="71"/>
    </row>
    <row r="209" spans="1:22" x14ac:dyDescent="0.2">
      <c r="A209" s="431" t="s">
        <v>29</v>
      </c>
      <c r="B209" s="437">
        <v>40301</v>
      </c>
      <c r="C209" s="193">
        <v>3</v>
      </c>
      <c r="D209" s="395" t="s">
        <v>374</v>
      </c>
      <c r="E209" s="396">
        <v>3</v>
      </c>
      <c r="F209" s="13">
        <v>4</v>
      </c>
      <c r="G209" s="13">
        <v>7</v>
      </c>
      <c r="H209" s="395">
        <v>5</v>
      </c>
      <c r="I209" s="395">
        <v>7</v>
      </c>
      <c r="J209" s="395">
        <v>3</v>
      </c>
      <c r="K209" s="395">
        <v>4</v>
      </c>
      <c r="L209" s="395">
        <v>5</v>
      </c>
      <c r="M209" s="395">
        <v>5</v>
      </c>
      <c r="N209" s="14">
        <v>6</v>
      </c>
      <c r="O209" s="394">
        <v>46</v>
      </c>
      <c r="P209" s="444">
        <v>46</v>
      </c>
      <c r="Q209" s="447"/>
      <c r="R209" s="70"/>
      <c r="S209" s="70"/>
      <c r="T209" s="70"/>
      <c r="U209" s="70"/>
      <c r="V209" s="71"/>
    </row>
    <row r="210" spans="1:22" x14ac:dyDescent="0.2">
      <c r="A210" s="16" t="s">
        <v>26</v>
      </c>
      <c r="B210" s="437">
        <v>40301</v>
      </c>
      <c r="C210" s="524">
        <v>3</v>
      </c>
      <c r="D210" s="395" t="s">
        <v>375</v>
      </c>
      <c r="E210" s="396">
        <v>1</v>
      </c>
      <c r="F210" s="13">
        <v>5</v>
      </c>
      <c r="G210" s="13">
        <v>5</v>
      </c>
      <c r="H210" s="395">
        <v>4</v>
      </c>
      <c r="I210" s="395">
        <v>6</v>
      </c>
      <c r="J210" s="395">
        <v>5</v>
      </c>
      <c r="K210" s="395">
        <v>4</v>
      </c>
      <c r="L210" s="395">
        <v>4</v>
      </c>
      <c r="M210" s="395">
        <v>5</v>
      </c>
      <c r="N210" s="14">
        <v>6</v>
      </c>
      <c r="O210" s="394">
        <v>44</v>
      </c>
      <c r="P210" s="444">
        <v>44</v>
      </c>
      <c r="Q210" s="447"/>
      <c r="R210" s="70"/>
      <c r="S210" s="70"/>
      <c r="T210" s="70"/>
      <c r="U210" s="70"/>
      <c r="V210" s="71"/>
    </row>
    <row r="211" spans="1:22" ht="15" thickBot="1" x14ac:dyDescent="0.25">
      <c r="A211" s="432" t="s">
        <v>33</v>
      </c>
      <c r="B211" s="439">
        <v>40301</v>
      </c>
      <c r="C211" s="519">
        <v>3</v>
      </c>
      <c r="D211" s="398" t="s">
        <v>376</v>
      </c>
      <c r="E211" s="399">
        <v>3</v>
      </c>
      <c r="F211" s="258">
        <v>7</v>
      </c>
      <c r="G211" s="258">
        <v>5</v>
      </c>
      <c r="H211" s="398">
        <v>4</v>
      </c>
      <c r="I211" s="398">
        <v>7</v>
      </c>
      <c r="J211" s="398">
        <v>4</v>
      </c>
      <c r="K211" s="398">
        <v>4</v>
      </c>
      <c r="L211" s="398">
        <v>3</v>
      </c>
      <c r="M211" s="398">
        <v>6</v>
      </c>
      <c r="N211" s="9">
        <v>10</v>
      </c>
      <c r="O211" s="397">
        <v>50</v>
      </c>
      <c r="P211" s="448">
        <v>50</v>
      </c>
      <c r="Q211" s="449"/>
      <c r="R211" s="160"/>
      <c r="S211" s="160"/>
      <c r="T211" s="160"/>
      <c r="U211" s="160"/>
      <c r="V211" s="161"/>
    </row>
    <row r="212" spans="1:22" x14ac:dyDescent="0.2">
      <c r="A212" s="487" t="s">
        <v>36</v>
      </c>
      <c r="B212" s="442">
        <v>40294</v>
      </c>
      <c r="C212" s="517">
        <v>2</v>
      </c>
      <c r="D212" s="12" t="s">
        <v>377</v>
      </c>
      <c r="E212" s="384">
        <v>1</v>
      </c>
      <c r="F212" s="233">
        <v>5</v>
      </c>
      <c r="G212" s="233">
        <v>3</v>
      </c>
      <c r="H212" s="12">
        <v>4</v>
      </c>
      <c r="I212" s="12">
        <v>7</v>
      </c>
      <c r="J212" s="12">
        <v>5</v>
      </c>
      <c r="K212" s="12">
        <v>5</v>
      </c>
      <c r="L212" s="12">
        <v>4</v>
      </c>
      <c r="M212" s="12">
        <v>5</v>
      </c>
      <c r="N212" s="15">
        <v>6</v>
      </c>
      <c r="O212" s="440">
        <v>44</v>
      </c>
      <c r="P212" s="444">
        <v>44</v>
      </c>
      <c r="Q212" s="445"/>
      <c r="R212" s="158"/>
      <c r="S212" s="158"/>
      <c r="T212" s="158"/>
      <c r="U212" s="158"/>
      <c r="V212" s="159"/>
    </row>
    <row r="213" spans="1:22" x14ac:dyDescent="0.2">
      <c r="A213" s="513" t="s">
        <v>27</v>
      </c>
      <c r="B213" s="437">
        <v>40294</v>
      </c>
      <c r="C213" s="193">
        <v>2</v>
      </c>
      <c r="D213" s="395" t="s">
        <v>378</v>
      </c>
      <c r="E213" s="396">
        <v>1</v>
      </c>
      <c r="F213" s="13">
        <v>6</v>
      </c>
      <c r="G213" s="13">
        <v>5</v>
      </c>
      <c r="H213" s="395">
        <v>5</v>
      </c>
      <c r="I213" s="395">
        <v>7</v>
      </c>
      <c r="J213" s="395">
        <v>6</v>
      </c>
      <c r="K213" s="395">
        <v>5</v>
      </c>
      <c r="L213" s="395">
        <v>4</v>
      </c>
      <c r="M213" s="395">
        <v>6</v>
      </c>
      <c r="N213" s="14">
        <v>8</v>
      </c>
      <c r="O213" s="394">
        <v>52</v>
      </c>
      <c r="P213" s="444">
        <v>52</v>
      </c>
      <c r="Q213" s="447"/>
      <c r="R213" s="70"/>
      <c r="S213" s="70"/>
      <c r="T213" s="70"/>
      <c r="U213" s="70"/>
      <c r="V213" s="71"/>
    </row>
    <row r="214" spans="1:22" x14ac:dyDescent="0.2">
      <c r="A214" s="431" t="s">
        <v>30</v>
      </c>
      <c r="B214" s="437">
        <v>40294</v>
      </c>
      <c r="C214" s="193">
        <v>2</v>
      </c>
      <c r="D214" s="395" t="s">
        <v>379</v>
      </c>
      <c r="E214" s="396">
        <v>1</v>
      </c>
      <c r="F214" s="13">
        <v>6</v>
      </c>
      <c r="G214" s="13">
        <v>4</v>
      </c>
      <c r="H214" s="395">
        <v>5</v>
      </c>
      <c r="I214" s="395">
        <v>5</v>
      </c>
      <c r="J214" s="395">
        <v>4</v>
      </c>
      <c r="K214" s="395">
        <v>4</v>
      </c>
      <c r="L214" s="395">
        <v>6</v>
      </c>
      <c r="M214" s="395">
        <v>5</v>
      </c>
      <c r="N214" s="14">
        <v>6</v>
      </c>
      <c r="O214" s="394">
        <v>45</v>
      </c>
      <c r="P214" s="444">
        <v>45</v>
      </c>
      <c r="Q214" s="447"/>
      <c r="R214" s="70"/>
      <c r="S214" s="70"/>
      <c r="T214" s="70"/>
      <c r="U214" s="70"/>
      <c r="V214" s="71"/>
    </row>
    <row r="215" spans="1:22" x14ac:dyDescent="0.2">
      <c r="A215" s="431" t="s">
        <v>32</v>
      </c>
      <c r="B215" s="437">
        <v>40294</v>
      </c>
      <c r="C215" s="193">
        <v>2</v>
      </c>
      <c r="D215" s="395" t="s">
        <v>380</v>
      </c>
      <c r="E215" s="396">
        <v>1</v>
      </c>
      <c r="F215" s="13">
        <v>5</v>
      </c>
      <c r="G215" s="13">
        <v>5</v>
      </c>
      <c r="H215" s="395">
        <v>4</v>
      </c>
      <c r="I215" s="395">
        <v>4</v>
      </c>
      <c r="J215" s="395">
        <v>4</v>
      </c>
      <c r="K215" s="395">
        <v>4</v>
      </c>
      <c r="L215" s="395">
        <v>4</v>
      </c>
      <c r="M215" s="395">
        <v>6</v>
      </c>
      <c r="N215" s="14">
        <v>7</v>
      </c>
      <c r="O215" s="394">
        <v>43</v>
      </c>
      <c r="P215" s="444">
        <v>43</v>
      </c>
      <c r="Q215" s="447"/>
      <c r="R215" s="70"/>
      <c r="S215" s="70"/>
      <c r="T215" s="70"/>
      <c r="U215" s="70"/>
      <c r="V215" s="71"/>
    </row>
    <row r="216" spans="1:22" x14ac:dyDescent="0.2">
      <c r="A216" s="431" t="s">
        <v>39</v>
      </c>
      <c r="B216" s="437">
        <v>40294</v>
      </c>
      <c r="C216" s="193">
        <v>2</v>
      </c>
      <c r="D216" s="395" t="s">
        <v>381</v>
      </c>
      <c r="E216" s="396">
        <v>2</v>
      </c>
      <c r="F216" s="13">
        <v>5</v>
      </c>
      <c r="G216" s="13">
        <v>6</v>
      </c>
      <c r="H216" s="395">
        <v>3</v>
      </c>
      <c r="I216" s="395">
        <v>8</v>
      </c>
      <c r="J216" s="395">
        <v>4</v>
      </c>
      <c r="K216" s="395">
        <v>5</v>
      </c>
      <c r="L216" s="395">
        <v>4</v>
      </c>
      <c r="M216" s="395">
        <v>6</v>
      </c>
      <c r="N216" s="14">
        <v>4</v>
      </c>
      <c r="O216" s="394">
        <v>45</v>
      </c>
      <c r="P216" s="444">
        <v>45</v>
      </c>
      <c r="Q216" s="447"/>
      <c r="R216" s="70"/>
      <c r="S216" s="70"/>
      <c r="T216" s="70"/>
      <c r="U216" s="70"/>
      <c r="V216" s="71"/>
    </row>
    <row r="217" spans="1:22" x14ac:dyDescent="0.2">
      <c r="A217" s="431" t="s">
        <v>43</v>
      </c>
      <c r="B217" s="437">
        <v>40294</v>
      </c>
      <c r="C217" s="193">
        <v>2</v>
      </c>
      <c r="D217" s="395" t="s">
        <v>382</v>
      </c>
      <c r="E217" s="396">
        <v>2</v>
      </c>
      <c r="F217" s="13">
        <v>6</v>
      </c>
      <c r="G217" s="13">
        <v>6</v>
      </c>
      <c r="H217" s="395">
        <v>6</v>
      </c>
      <c r="I217" s="395">
        <v>6</v>
      </c>
      <c r="J217" s="395">
        <v>6</v>
      </c>
      <c r="K217" s="395">
        <v>5</v>
      </c>
      <c r="L217" s="395">
        <v>3</v>
      </c>
      <c r="M217" s="395">
        <v>5</v>
      </c>
      <c r="N217" s="14">
        <v>6</v>
      </c>
      <c r="O217" s="394">
        <v>49</v>
      </c>
      <c r="P217" s="444">
        <v>49</v>
      </c>
      <c r="Q217" s="447"/>
      <c r="R217" s="70"/>
      <c r="S217" s="70"/>
      <c r="T217" s="70"/>
      <c r="U217" s="70"/>
      <c r="V217" s="71"/>
    </row>
    <row r="218" spans="1:22" x14ac:dyDescent="0.2">
      <c r="A218" s="513" t="s">
        <v>28</v>
      </c>
      <c r="B218" s="437">
        <v>40294</v>
      </c>
      <c r="C218" s="193">
        <v>2</v>
      </c>
      <c r="D218" s="395" t="s">
        <v>383</v>
      </c>
      <c r="E218" s="396">
        <v>2</v>
      </c>
      <c r="F218" s="13">
        <v>7</v>
      </c>
      <c r="G218" s="13">
        <v>7</v>
      </c>
      <c r="H218" s="395">
        <v>5</v>
      </c>
      <c r="I218" s="395">
        <v>6</v>
      </c>
      <c r="J218" s="395">
        <v>4</v>
      </c>
      <c r="K218" s="395">
        <v>6</v>
      </c>
      <c r="L218" s="395">
        <v>4</v>
      </c>
      <c r="M218" s="395">
        <v>6</v>
      </c>
      <c r="N218" s="14">
        <v>8</v>
      </c>
      <c r="O218" s="394">
        <v>53</v>
      </c>
      <c r="P218" s="444">
        <v>53</v>
      </c>
      <c r="Q218" s="447"/>
      <c r="R218" s="70"/>
      <c r="S218" s="70"/>
      <c r="T218" s="70"/>
      <c r="U218" s="70"/>
      <c r="V218" s="71"/>
    </row>
    <row r="219" spans="1:22" x14ac:dyDescent="0.2">
      <c r="A219" s="431" t="s">
        <v>42</v>
      </c>
      <c r="B219" s="437">
        <v>40294</v>
      </c>
      <c r="C219" s="193">
        <v>2</v>
      </c>
      <c r="D219" s="395" t="s">
        <v>384</v>
      </c>
      <c r="E219" s="396">
        <v>2</v>
      </c>
      <c r="F219" s="13">
        <v>6</v>
      </c>
      <c r="G219" s="13">
        <v>6</v>
      </c>
      <c r="H219" s="395">
        <v>5</v>
      </c>
      <c r="I219" s="395">
        <v>7</v>
      </c>
      <c r="J219" s="395">
        <v>6</v>
      </c>
      <c r="K219" s="395">
        <v>6</v>
      </c>
      <c r="L219" s="395">
        <v>6</v>
      </c>
      <c r="M219" s="395">
        <v>9</v>
      </c>
      <c r="N219" s="14">
        <v>7</v>
      </c>
      <c r="O219" s="394">
        <v>58</v>
      </c>
      <c r="P219" s="444">
        <v>57</v>
      </c>
      <c r="Q219" s="447"/>
      <c r="R219" s="70"/>
      <c r="S219" s="70"/>
      <c r="T219" s="70"/>
      <c r="U219" s="70"/>
      <c r="V219" s="71"/>
    </row>
    <row r="220" spans="1:22" x14ac:dyDescent="0.2">
      <c r="A220" s="431" t="s">
        <v>35</v>
      </c>
      <c r="B220" s="437">
        <v>40294</v>
      </c>
      <c r="C220" s="193">
        <v>2</v>
      </c>
      <c r="D220" s="395" t="s">
        <v>385</v>
      </c>
      <c r="E220" s="396">
        <v>3</v>
      </c>
      <c r="F220" s="13">
        <v>6</v>
      </c>
      <c r="G220" s="13">
        <v>5</v>
      </c>
      <c r="H220" s="395">
        <v>4</v>
      </c>
      <c r="I220" s="395">
        <v>8</v>
      </c>
      <c r="J220" s="395">
        <v>4</v>
      </c>
      <c r="K220" s="395">
        <v>5</v>
      </c>
      <c r="L220" s="395">
        <v>4</v>
      </c>
      <c r="M220" s="395">
        <v>7</v>
      </c>
      <c r="N220" s="14">
        <v>5</v>
      </c>
      <c r="O220" s="394">
        <v>48</v>
      </c>
      <c r="P220" s="444">
        <v>48</v>
      </c>
      <c r="Q220" s="447"/>
      <c r="R220" s="70"/>
      <c r="S220" s="70"/>
      <c r="T220" s="70"/>
      <c r="U220" s="70"/>
      <c r="V220" s="71"/>
    </row>
    <row r="221" spans="1:22" x14ac:dyDescent="0.2">
      <c r="A221" s="431" t="s">
        <v>31</v>
      </c>
      <c r="B221" s="437">
        <v>40294</v>
      </c>
      <c r="C221" s="193">
        <v>2</v>
      </c>
      <c r="D221" s="395" t="s">
        <v>386</v>
      </c>
      <c r="E221" s="396">
        <v>3</v>
      </c>
      <c r="F221" s="13">
        <v>6</v>
      </c>
      <c r="G221" s="13">
        <v>6</v>
      </c>
      <c r="H221" s="395">
        <v>4</v>
      </c>
      <c r="I221" s="395">
        <v>7</v>
      </c>
      <c r="J221" s="395">
        <v>9</v>
      </c>
      <c r="K221" s="395">
        <v>6</v>
      </c>
      <c r="L221" s="395">
        <v>5</v>
      </c>
      <c r="M221" s="395">
        <v>6</v>
      </c>
      <c r="N221" s="14">
        <v>8</v>
      </c>
      <c r="O221" s="394">
        <v>57</v>
      </c>
      <c r="P221" s="444">
        <v>56</v>
      </c>
      <c r="Q221" s="447"/>
      <c r="R221" s="70"/>
      <c r="S221" s="70"/>
      <c r="T221" s="70"/>
      <c r="U221" s="70"/>
      <c r="V221" s="71"/>
    </row>
    <row r="222" spans="1:22" x14ac:dyDescent="0.2">
      <c r="A222" s="431" t="s">
        <v>34</v>
      </c>
      <c r="B222" s="437">
        <v>40294</v>
      </c>
      <c r="C222" s="193">
        <v>2</v>
      </c>
      <c r="D222" s="395" t="s">
        <v>387</v>
      </c>
      <c r="E222" s="396">
        <v>3</v>
      </c>
      <c r="F222" s="13">
        <v>6</v>
      </c>
      <c r="G222" s="13">
        <v>4</v>
      </c>
      <c r="H222" s="395">
        <v>7</v>
      </c>
      <c r="I222" s="395">
        <v>7</v>
      </c>
      <c r="J222" s="395">
        <v>8</v>
      </c>
      <c r="K222" s="395">
        <v>6</v>
      </c>
      <c r="L222" s="395">
        <v>4</v>
      </c>
      <c r="M222" s="395">
        <v>7</v>
      </c>
      <c r="N222" s="14">
        <v>10</v>
      </c>
      <c r="O222" s="394">
        <v>59</v>
      </c>
      <c r="P222" s="444">
        <v>58</v>
      </c>
      <c r="Q222" s="447"/>
      <c r="R222" s="70"/>
      <c r="S222" s="70"/>
      <c r="T222" s="70"/>
      <c r="U222" s="70"/>
      <c r="V222" s="71"/>
    </row>
    <row r="223" spans="1:22" x14ac:dyDescent="0.2">
      <c r="A223" s="431" t="s">
        <v>40</v>
      </c>
      <c r="B223" s="437">
        <v>40294</v>
      </c>
      <c r="C223" s="193">
        <v>2</v>
      </c>
      <c r="D223" s="395" t="s">
        <v>388</v>
      </c>
      <c r="E223" s="396">
        <v>3</v>
      </c>
      <c r="F223" s="13">
        <v>4</v>
      </c>
      <c r="G223" s="13">
        <v>5</v>
      </c>
      <c r="H223" s="395">
        <v>3</v>
      </c>
      <c r="I223" s="395">
        <v>5</v>
      </c>
      <c r="J223" s="395">
        <v>3</v>
      </c>
      <c r="K223" s="395">
        <v>5</v>
      </c>
      <c r="L223" s="395">
        <v>5</v>
      </c>
      <c r="M223" s="395">
        <v>5</v>
      </c>
      <c r="N223" s="14">
        <v>6</v>
      </c>
      <c r="O223" s="394">
        <v>41</v>
      </c>
      <c r="P223" s="444">
        <v>41</v>
      </c>
      <c r="Q223" s="447"/>
      <c r="R223" s="70"/>
      <c r="S223" s="70"/>
      <c r="T223" s="70"/>
      <c r="U223" s="70"/>
      <c r="V223" s="71"/>
    </row>
    <row r="224" spans="1:22" x14ac:dyDescent="0.2">
      <c r="A224" s="431" t="s">
        <v>29</v>
      </c>
      <c r="B224" s="437">
        <v>40294</v>
      </c>
      <c r="C224" s="193">
        <v>2</v>
      </c>
      <c r="D224" s="395" t="s">
        <v>389</v>
      </c>
      <c r="E224" s="396">
        <v>4</v>
      </c>
      <c r="F224" s="13">
        <v>4</v>
      </c>
      <c r="G224" s="13">
        <v>6</v>
      </c>
      <c r="H224" s="395">
        <v>4</v>
      </c>
      <c r="I224" s="395">
        <v>6</v>
      </c>
      <c r="J224" s="395">
        <v>4</v>
      </c>
      <c r="K224" s="395">
        <v>6</v>
      </c>
      <c r="L224" s="395">
        <v>4</v>
      </c>
      <c r="M224" s="395">
        <v>7</v>
      </c>
      <c r="N224" s="14">
        <v>6</v>
      </c>
      <c r="O224" s="394">
        <v>47</v>
      </c>
      <c r="P224" s="444">
        <v>47</v>
      </c>
      <c r="Q224" s="447"/>
      <c r="R224" s="70"/>
      <c r="S224" s="70"/>
      <c r="T224" s="70"/>
      <c r="U224" s="70">
        <v>16</v>
      </c>
      <c r="V224" s="71"/>
    </row>
    <row r="225" spans="1:22" x14ac:dyDescent="0.2">
      <c r="A225" s="16" t="s">
        <v>26</v>
      </c>
      <c r="B225" s="437">
        <v>40294</v>
      </c>
      <c r="C225" s="524">
        <v>2</v>
      </c>
      <c r="D225" s="395" t="s">
        <v>390</v>
      </c>
      <c r="E225" s="396">
        <v>4</v>
      </c>
      <c r="F225" s="13">
        <v>5</v>
      </c>
      <c r="G225" s="13">
        <v>5</v>
      </c>
      <c r="H225" s="395">
        <v>5</v>
      </c>
      <c r="I225" s="395">
        <v>5</v>
      </c>
      <c r="J225" s="395">
        <v>5</v>
      </c>
      <c r="K225" s="395">
        <v>6</v>
      </c>
      <c r="L225" s="395">
        <v>8</v>
      </c>
      <c r="M225" s="395">
        <v>8</v>
      </c>
      <c r="N225" s="14">
        <v>6</v>
      </c>
      <c r="O225" s="394">
        <v>53</v>
      </c>
      <c r="P225" s="444">
        <v>51</v>
      </c>
      <c r="Q225" s="447"/>
      <c r="R225" s="70"/>
      <c r="S225" s="70"/>
      <c r="T225" s="70"/>
      <c r="U225" s="70"/>
      <c r="V225" s="71"/>
    </row>
    <row r="226" spans="1:22" ht="15" thickBot="1" x14ac:dyDescent="0.25">
      <c r="A226" s="432" t="s">
        <v>33</v>
      </c>
      <c r="B226" s="439">
        <v>40294</v>
      </c>
      <c r="C226" s="519">
        <v>2</v>
      </c>
      <c r="D226" s="398" t="s">
        <v>391</v>
      </c>
      <c r="E226" s="399">
        <v>4</v>
      </c>
      <c r="F226" s="258">
        <v>5</v>
      </c>
      <c r="G226" s="258">
        <v>5</v>
      </c>
      <c r="H226" s="398">
        <v>4</v>
      </c>
      <c r="I226" s="398">
        <v>4</v>
      </c>
      <c r="J226" s="398">
        <v>4</v>
      </c>
      <c r="K226" s="398">
        <v>5</v>
      </c>
      <c r="L226" s="398">
        <v>5</v>
      </c>
      <c r="M226" s="398">
        <v>5</v>
      </c>
      <c r="N226" s="9">
        <v>5</v>
      </c>
      <c r="O226" s="397">
        <v>42</v>
      </c>
      <c r="P226" s="456">
        <v>42</v>
      </c>
      <c r="Q226" s="482"/>
      <c r="R226" s="340"/>
      <c r="S226" s="340"/>
      <c r="T226" s="340"/>
      <c r="U226" s="340"/>
      <c r="V226" s="341"/>
    </row>
    <row r="227" spans="1:22" x14ac:dyDescent="0.2">
      <c r="A227" s="311" t="s">
        <v>36</v>
      </c>
      <c r="B227" s="442">
        <v>40287</v>
      </c>
      <c r="C227" s="517">
        <v>1</v>
      </c>
      <c r="D227" s="15" t="s">
        <v>392</v>
      </c>
      <c r="E227" s="384">
        <v>1</v>
      </c>
      <c r="F227" s="233">
        <v>5</v>
      </c>
      <c r="G227" s="233">
        <v>5</v>
      </c>
      <c r="H227" s="12">
        <v>4</v>
      </c>
      <c r="I227" s="12">
        <v>6</v>
      </c>
      <c r="J227" s="12">
        <v>5</v>
      </c>
      <c r="K227" s="12">
        <v>5</v>
      </c>
      <c r="L227" s="12">
        <v>5</v>
      </c>
      <c r="M227" s="12">
        <v>5</v>
      </c>
      <c r="N227" s="15">
        <v>6</v>
      </c>
      <c r="O227" s="391">
        <v>46</v>
      </c>
      <c r="P227" s="450">
        <v>46</v>
      </c>
      <c r="Q227" s="451"/>
      <c r="R227" s="426"/>
      <c r="S227" s="426"/>
      <c r="T227" s="426"/>
      <c r="U227" s="426"/>
      <c r="V227" s="427"/>
    </row>
    <row r="228" spans="1:22" x14ac:dyDescent="0.2">
      <c r="A228" s="514" t="s">
        <v>27</v>
      </c>
      <c r="B228" s="437">
        <v>40287</v>
      </c>
      <c r="C228" s="193">
        <v>1</v>
      </c>
      <c r="D228" s="15" t="s">
        <v>393</v>
      </c>
      <c r="E228" s="396">
        <v>1</v>
      </c>
      <c r="F228" s="13">
        <v>6</v>
      </c>
      <c r="G228" s="13">
        <v>5</v>
      </c>
      <c r="H228" s="395">
        <v>6</v>
      </c>
      <c r="I228" s="395">
        <v>7</v>
      </c>
      <c r="J228" s="395">
        <v>8</v>
      </c>
      <c r="K228" s="395">
        <v>7</v>
      </c>
      <c r="L228" s="395">
        <v>6</v>
      </c>
      <c r="M228" s="395">
        <v>5</v>
      </c>
      <c r="N228" s="14">
        <v>7</v>
      </c>
      <c r="O228" s="394">
        <v>57</v>
      </c>
      <c r="P228" s="446">
        <v>57</v>
      </c>
      <c r="Q228" s="447"/>
      <c r="R228" s="70"/>
      <c r="S228" s="70"/>
      <c r="T228" s="70"/>
      <c r="U228" s="70"/>
      <c r="V228" s="71"/>
    </row>
    <row r="229" spans="1:22" x14ac:dyDescent="0.2">
      <c r="A229" s="438" t="s">
        <v>28</v>
      </c>
      <c r="B229" s="437">
        <v>40287</v>
      </c>
      <c r="C229" s="193">
        <v>1</v>
      </c>
      <c r="D229" s="15" t="s">
        <v>394</v>
      </c>
      <c r="E229" s="396">
        <v>1</v>
      </c>
      <c r="F229" s="13">
        <v>5</v>
      </c>
      <c r="G229" s="13">
        <v>6</v>
      </c>
      <c r="H229" s="395">
        <v>3</v>
      </c>
      <c r="I229" s="395">
        <v>5</v>
      </c>
      <c r="J229" s="395">
        <v>5</v>
      </c>
      <c r="K229" s="395">
        <v>7</v>
      </c>
      <c r="L229" s="395">
        <v>5</v>
      </c>
      <c r="M229" s="395">
        <v>5</v>
      </c>
      <c r="N229" s="14">
        <v>9</v>
      </c>
      <c r="O229" s="394">
        <v>50</v>
      </c>
      <c r="P229" s="446">
        <v>50</v>
      </c>
      <c r="Q229" s="447"/>
      <c r="R229" s="70"/>
      <c r="S229" s="70"/>
      <c r="T229" s="70"/>
      <c r="U229" s="70"/>
      <c r="V229" s="71"/>
    </row>
    <row r="230" spans="1:22" x14ac:dyDescent="0.2">
      <c r="A230" s="438" t="s">
        <v>42</v>
      </c>
      <c r="B230" s="437">
        <v>40287</v>
      </c>
      <c r="C230" s="193">
        <v>1</v>
      </c>
      <c r="D230" s="15" t="s">
        <v>395</v>
      </c>
      <c r="E230" s="396">
        <v>1</v>
      </c>
      <c r="F230" s="13">
        <v>10</v>
      </c>
      <c r="G230" s="13">
        <v>6</v>
      </c>
      <c r="H230" s="395">
        <v>6</v>
      </c>
      <c r="I230" s="395">
        <v>5</v>
      </c>
      <c r="J230" s="395">
        <v>7</v>
      </c>
      <c r="K230" s="395">
        <v>7</v>
      </c>
      <c r="L230" s="395">
        <v>5</v>
      </c>
      <c r="M230" s="395">
        <v>7</v>
      </c>
      <c r="N230" s="14">
        <v>8</v>
      </c>
      <c r="O230" s="394">
        <v>61</v>
      </c>
      <c r="P230" s="446">
        <v>59</v>
      </c>
      <c r="Q230" s="447"/>
      <c r="R230" s="70"/>
      <c r="S230" s="70"/>
      <c r="T230" s="70"/>
      <c r="U230" s="70"/>
      <c r="V230" s="71"/>
    </row>
    <row r="231" spans="1:22" x14ac:dyDescent="0.2">
      <c r="A231" s="438" t="s">
        <v>32</v>
      </c>
      <c r="B231" s="437">
        <v>40287</v>
      </c>
      <c r="C231" s="193">
        <v>1</v>
      </c>
      <c r="D231" s="15" t="s">
        <v>396</v>
      </c>
      <c r="E231" s="396">
        <v>2</v>
      </c>
      <c r="F231" s="13">
        <v>5</v>
      </c>
      <c r="G231" s="13">
        <v>5</v>
      </c>
      <c r="H231" s="395">
        <v>3</v>
      </c>
      <c r="I231" s="395">
        <v>4</v>
      </c>
      <c r="J231" s="395">
        <v>5</v>
      </c>
      <c r="K231" s="395">
        <v>4</v>
      </c>
      <c r="L231" s="395">
        <v>3</v>
      </c>
      <c r="M231" s="395">
        <v>6</v>
      </c>
      <c r="N231" s="14">
        <v>6</v>
      </c>
      <c r="O231" s="394">
        <v>41</v>
      </c>
      <c r="P231" s="446">
        <v>41</v>
      </c>
      <c r="Q231" s="447"/>
      <c r="R231" s="70"/>
      <c r="S231" s="70"/>
      <c r="T231" s="70"/>
      <c r="U231" s="70"/>
      <c r="V231" s="71"/>
    </row>
    <row r="232" spans="1:22" x14ac:dyDescent="0.2">
      <c r="A232" s="438" t="s">
        <v>38</v>
      </c>
      <c r="B232" s="437">
        <v>40287</v>
      </c>
      <c r="C232" s="193">
        <v>1</v>
      </c>
      <c r="D232" s="15" t="s">
        <v>397</v>
      </c>
      <c r="E232" s="396">
        <v>2</v>
      </c>
      <c r="F232" s="13">
        <v>6</v>
      </c>
      <c r="G232" s="13">
        <v>5</v>
      </c>
      <c r="H232" s="395">
        <v>4</v>
      </c>
      <c r="I232" s="395">
        <v>7</v>
      </c>
      <c r="J232" s="395">
        <v>5</v>
      </c>
      <c r="K232" s="395">
        <v>5</v>
      </c>
      <c r="L232" s="395">
        <v>4</v>
      </c>
      <c r="M232" s="395">
        <v>5</v>
      </c>
      <c r="N232" s="14">
        <v>9</v>
      </c>
      <c r="O232" s="394">
        <v>50</v>
      </c>
      <c r="P232" s="446">
        <v>50</v>
      </c>
      <c r="Q232" s="447"/>
      <c r="R232" s="70"/>
      <c r="S232" s="70"/>
      <c r="T232" s="70"/>
      <c r="U232" s="70"/>
      <c r="V232" s="71"/>
    </row>
    <row r="233" spans="1:22" x14ac:dyDescent="0.2">
      <c r="A233" s="438" t="s">
        <v>40</v>
      </c>
      <c r="B233" s="437">
        <v>40287</v>
      </c>
      <c r="C233" s="193">
        <v>1</v>
      </c>
      <c r="D233" s="15" t="s">
        <v>398</v>
      </c>
      <c r="E233" s="396">
        <v>2</v>
      </c>
      <c r="F233" s="13">
        <v>5</v>
      </c>
      <c r="G233" s="13">
        <v>5</v>
      </c>
      <c r="H233" s="395">
        <v>4</v>
      </c>
      <c r="I233" s="395">
        <v>4</v>
      </c>
      <c r="J233" s="395">
        <v>4</v>
      </c>
      <c r="K233" s="395">
        <v>4</v>
      </c>
      <c r="L233" s="395">
        <v>3</v>
      </c>
      <c r="M233" s="395">
        <v>6</v>
      </c>
      <c r="N233" s="14">
        <v>7</v>
      </c>
      <c r="O233" s="394">
        <v>42</v>
      </c>
      <c r="P233" s="446">
        <v>42</v>
      </c>
      <c r="Q233" s="447"/>
      <c r="R233" s="70"/>
      <c r="S233" s="70"/>
      <c r="T233" s="70"/>
      <c r="U233" s="70"/>
      <c r="V233" s="71"/>
    </row>
    <row r="234" spans="1:22" x14ac:dyDescent="0.2">
      <c r="A234" s="438" t="s">
        <v>39</v>
      </c>
      <c r="B234" s="437">
        <v>40287</v>
      </c>
      <c r="C234" s="193">
        <v>1</v>
      </c>
      <c r="D234" s="15" t="s">
        <v>399</v>
      </c>
      <c r="E234" s="396">
        <v>2</v>
      </c>
      <c r="F234" s="13">
        <v>5</v>
      </c>
      <c r="G234" s="13">
        <v>4</v>
      </c>
      <c r="H234" s="395">
        <v>3</v>
      </c>
      <c r="I234" s="395">
        <v>4</v>
      </c>
      <c r="J234" s="395">
        <v>6</v>
      </c>
      <c r="K234" s="395">
        <v>5</v>
      </c>
      <c r="L234" s="395">
        <v>3</v>
      </c>
      <c r="M234" s="395">
        <v>10</v>
      </c>
      <c r="N234" s="14">
        <v>5</v>
      </c>
      <c r="O234" s="394">
        <v>45</v>
      </c>
      <c r="P234" s="446">
        <v>43</v>
      </c>
      <c r="Q234" s="447"/>
      <c r="R234" s="70"/>
      <c r="S234" s="70"/>
      <c r="T234" s="70"/>
      <c r="U234" s="70"/>
      <c r="V234" s="71"/>
    </row>
    <row r="235" spans="1:22" x14ac:dyDescent="0.2">
      <c r="A235" s="438" t="s">
        <v>37</v>
      </c>
      <c r="B235" s="437">
        <v>40287</v>
      </c>
      <c r="C235" s="193">
        <v>1</v>
      </c>
      <c r="D235" s="15" t="s">
        <v>400</v>
      </c>
      <c r="E235" s="396">
        <v>3</v>
      </c>
      <c r="F235" s="13">
        <v>4</v>
      </c>
      <c r="G235" s="13">
        <v>5</v>
      </c>
      <c r="H235" s="395">
        <v>3</v>
      </c>
      <c r="I235" s="395">
        <v>4</v>
      </c>
      <c r="J235" s="395">
        <v>5</v>
      </c>
      <c r="K235" s="395">
        <v>5</v>
      </c>
      <c r="L235" s="395">
        <v>5</v>
      </c>
      <c r="M235" s="395">
        <v>4</v>
      </c>
      <c r="N235" s="14">
        <v>6</v>
      </c>
      <c r="O235" s="394">
        <v>41</v>
      </c>
      <c r="P235" s="446">
        <v>41</v>
      </c>
      <c r="Q235" s="447"/>
      <c r="R235" s="70"/>
      <c r="S235" s="70"/>
      <c r="T235" s="70"/>
      <c r="U235" s="70"/>
      <c r="V235" s="71"/>
    </row>
    <row r="236" spans="1:22" x14ac:dyDescent="0.2">
      <c r="A236" s="438" t="s">
        <v>35</v>
      </c>
      <c r="B236" s="437">
        <v>40287</v>
      </c>
      <c r="C236" s="193">
        <v>1</v>
      </c>
      <c r="D236" s="15" t="s">
        <v>401</v>
      </c>
      <c r="E236" s="396">
        <v>3</v>
      </c>
      <c r="F236" s="13">
        <v>5</v>
      </c>
      <c r="G236" s="13">
        <v>6</v>
      </c>
      <c r="H236" s="395">
        <v>4</v>
      </c>
      <c r="I236" s="395">
        <v>4</v>
      </c>
      <c r="J236" s="395">
        <v>3</v>
      </c>
      <c r="K236" s="395">
        <v>4</v>
      </c>
      <c r="L236" s="395">
        <v>4</v>
      </c>
      <c r="M236" s="395">
        <v>4</v>
      </c>
      <c r="N236" s="14">
        <v>6</v>
      </c>
      <c r="O236" s="394">
        <v>40</v>
      </c>
      <c r="P236" s="446">
        <v>40</v>
      </c>
      <c r="Q236" s="447"/>
      <c r="R236" s="70"/>
      <c r="S236" s="70"/>
      <c r="T236" s="70"/>
      <c r="U236" s="70"/>
      <c r="V236" s="71"/>
    </row>
    <row r="237" spans="1:22" x14ac:dyDescent="0.2">
      <c r="A237" s="438" t="s">
        <v>31</v>
      </c>
      <c r="B237" s="437">
        <v>40287</v>
      </c>
      <c r="C237" s="193">
        <v>1</v>
      </c>
      <c r="D237" s="15" t="s">
        <v>402</v>
      </c>
      <c r="E237" s="396">
        <v>3</v>
      </c>
      <c r="F237" s="13">
        <v>6</v>
      </c>
      <c r="G237" s="13">
        <v>5</v>
      </c>
      <c r="H237" s="395">
        <v>4</v>
      </c>
      <c r="I237" s="395">
        <v>5</v>
      </c>
      <c r="J237" s="395">
        <v>5</v>
      </c>
      <c r="K237" s="395">
        <v>4</v>
      </c>
      <c r="L237" s="395">
        <v>3</v>
      </c>
      <c r="M237" s="395">
        <v>5</v>
      </c>
      <c r="N237" s="14">
        <v>6</v>
      </c>
      <c r="O237" s="394">
        <v>43</v>
      </c>
      <c r="P237" s="446">
        <v>43</v>
      </c>
      <c r="Q237" s="447"/>
      <c r="R237" s="70"/>
      <c r="S237" s="70"/>
      <c r="T237" s="70"/>
      <c r="U237" s="70"/>
      <c r="V237" s="71"/>
    </row>
    <row r="238" spans="1:22" x14ac:dyDescent="0.2">
      <c r="A238" s="438" t="s">
        <v>43</v>
      </c>
      <c r="B238" s="437">
        <v>40287</v>
      </c>
      <c r="C238" s="193">
        <v>1</v>
      </c>
      <c r="D238" s="15" t="s">
        <v>403</v>
      </c>
      <c r="E238" s="396">
        <v>3</v>
      </c>
      <c r="F238" s="13">
        <v>5</v>
      </c>
      <c r="G238" s="13">
        <v>6</v>
      </c>
      <c r="H238" s="395">
        <v>6</v>
      </c>
      <c r="I238" s="395">
        <v>6</v>
      </c>
      <c r="J238" s="395">
        <v>5</v>
      </c>
      <c r="K238" s="395">
        <v>6</v>
      </c>
      <c r="L238" s="395">
        <v>4</v>
      </c>
      <c r="M238" s="395">
        <v>6</v>
      </c>
      <c r="N238" s="14">
        <v>4</v>
      </c>
      <c r="O238" s="394">
        <v>48</v>
      </c>
      <c r="P238" s="446">
        <v>48</v>
      </c>
      <c r="Q238" s="447"/>
      <c r="R238" s="70"/>
      <c r="S238" s="70"/>
      <c r="T238" s="70"/>
      <c r="U238" s="70"/>
      <c r="V238" s="71"/>
    </row>
    <row r="239" spans="1:22" x14ac:dyDescent="0.2">
      <c r="A239" s="438" t="s">
        <v>29</v>
      </c>
      <c r="B239" s="437">
        <v>40287</v>
      </c>
      <c r="C239" s="193">
        <v>1</v>
      </c>
      <c r="D239" s="15" t="s">
        <v>404</v>
      </c>
      <c r="E239" s="396">
        <v>4</v>
      </c>
      <c r="F239" s="13">
        <v>6</v>
      </c>
      <c r="G239" s="13">
        <v>6</v>
      </c>
      <c r="H239" s="395">
        <v>6</v>
      </c>
      <c r="I239" s="395">
        <v>5</v>
      </c>
      <c r="J239" s="395">
        <v>4</v>
      </c>
      <c r="K239" s="395">
        <v>6</v>
      </c>
      <c r="L239" s="395">
        <v>6</v>
      </c>
      <c r="M239" s="395">
        <v>6</v>
      </c>
      <c r="N239" s="14">
        <v>7</v>
      </c>
      <c r="O239" s="394">
        <v>52</v>
      </c>
      <c r="P239" s="446">
        <v>52</v>
      </c>
      <c r="Q239" s="447"/>
      <c r="R239" s="70"/>
      <c r="S239" s="70"/>
      <c r="T239" s="70"/>
      <c r="U239" s="70"/>
      <c r="V239" s="71"/>
    </row>
    <row r="240" spans="1:22" x14ac:dyDescent="0.2">
      <c r="A240" s="438" t="s">
        <v>41</v>
      </c>
      <c r="B240" s="437">
        <v>40287</v>
      </c>
      <c r="C240" s="193">
        <v>1</v>
      </c>
      <c r="D240" s="15" t="s">
        <v>405</v>
      </c>
      <c r="E240" s="396">
        <v>4</v>
      </c>
      <c r="F240" s="13">
        <v>6</v>
      </c>
      <c r="G240" s="13">
        <v>7</v>
      </c>
      <c r="H240" s="395">
        <v>7</v>
      </c>
      <c r="I240" s="395">
        <v>8</v>
      </c>
      <c r="J240" s="395">
        <v>7</v>
      </c>
      <c r="K240" s="395">
        <v>5</v>
      </c>
      <c r="L240" s="395">
        <v>4</v>
      </c>
      <c r="M240" s="395">
        <v>5</v>
      </c>
      <c r="N240" s="14">
        <v>8</v>
      </c>
      <c r="O240" s="394">
        <v>57</v>
      </c>
      <c r="P240" s="446">
        <v>56</v>
      </c>
      <c r="Q240" s="447"/>
      <c r="R240" s="70"/>
      <c r="S240" s="70"/>
      <c r="T240" s="70"/>
      <c r="U240" s="70"/>
      <c r="V240" s="71"/>
    </row>
    <row r="241" spans="1:22" ht="15" thickBot="1" x14ac:dyDescent="0.25">
      <c r="A241" s="476" t="s">
        <v>34</v>
      </c>
      <c r="B241" s="452">
        <v>40287</v>
      </c>
      <c r="C241" s="520">
        <v>1</v>
      </c>
      <c r="D241" s="15" t="s">
        <v>406</v>
      </c>
      <c r="E241" s="479">
        <v>4</v>
      </c>
      <c r="F241" s="477">
        <v>6</v>
      </c>
      <c r="G241" s="477">
        <v>7</v>
      </c>
      <c r="H241" s="336">
        <v>6</v>
      </c>
      <c r="I241" s="336">
        <v>7</v>
      </c>
      <c r="J241" s="336">
        <v>7</v>
      </c>
      <c r="K241" s="336">
        <v>5</v>
      </c>
      <c r="L241" s="336">
        <v>3</v>
      </c>
      <c r="M241" s="336">
        <v>8</v>
      </c>
      <c r="N241" s="515">
        <v>9</v>
      </c>
      <c r="O241" s="480">
        <v>58</v>
      </c>
      <c r="P241" s="481">
        <v>58</v>
      </c>
      <c r="Q241" s="482"/>
      <c r="R241" s="340"/>
      <c r="S241" s="340"/>
      <c r="T241" s="340"/>
      <c r="U241" s="340"/>
      <c r="V241" s="341"/>
    </row>
    <row r="242" spans="1:22" x14ac:dyDescent="0.2">
      <c r="A242" s="487" t="s">
        <v>6</v>
      </c>
      <c r="B242" s="488" t="s">
        <v>4</v>
      </c>
      <c r="C242" s="489"/>
      <c r="D242" s="490"/>
      <c r="E242" s="320" t="s">
        <v>4</v>
      </c>
      <c r="F242" s="461">
        <v>5.666666666666667</v>
      </c>
      <c r="G242" s="462">
        <v>5.3111111111111109</v>
      </c>
      <c r="H242" s="462">
        <v>4.6111111111111107</v>
      </c>
      <c r="I242" s="462">
        <v>5.8666666666666663</v>
      </c>
      <c r="J242" s="462">
        <v>5.2444444444444445</v>
      </c>
      <c r="K242" s="462">
        <v>5.2222222222222223</v>
      </c>
      <c r="L242" s="462">
        <v>4.2333333333333334</v>
      </c>
      <c r="M242" s="462">
        <v>5.7333333333333334</v>
      </c>
      <c r="N242" s="463">
        <v>6.5</v>
      </c>
      <c r="O242" s="461">
        <v>49.043478260869563</v>
      </c>
      <c r="P242" s="463">
        <v>48.717391304347828</v>
      </c>
      <c r="Q242" s="491"/>
      <c r="R242" s="492"/>
      <c r="S242" s="492"/>
      <c r="T242" s="492"/>
      <c r="U242" s="492"/>
      <c r="V242" s="493"/>
    </row>
    <row r="243" spans="1:22" x14ac:dyDescent="0.2">
      <c r="A243" s="16" t="s">
        <v>44</v>
      </c>
      <c r="B243" s="47" t="s">
        <v>4</v>
      </c>
      <c r="C243" s="17"/>
      <c r="D243" s="30"/>
      <c r="E243" s="14" t="s">
        <v>4</v>
      </c>
      <c r="F243" s="18">
        <v>1.666666666666667</v>
      </c>
      <c r="G243" s="19">
        <v>1.3111111111111109</v>
      </c>
      <c r="H243" s="19">
        <v>1.6111111111111107</v>
      </c>
      <c r="I243" s="19">
        <v>1.8666666666666663</v>
      </c>
      <c r="J243" s="19">
        <v>1.2444444444444445</v>
      </c>
      <c r="K243" s="19">
        <v>1.2222222222222223</v>
      </c>
      <c r="L243" s="19">
        <v>1.2333333333333334</v>
      </c>
      <c r="M243" s="19">
        <v>1.7333333333333334</v>
      </c>
      <c r="N243" s="20">
        <v>1.5</v>
      </c>
      <c r="O243" s="18">
        <v>14.043478260869563</v>
      </c>
      <c r="P243" s="20" t="s">
        <v>4</v>
      </c>
      <c r="Q243" s="108"/>
      <c r="R243" s="109"/>
      <c r="S243" s="109"/>
      <c r="T243" s="109"/>
      <c r="U243" s="109"/>
      <c r="V243" s="110"/>
    </row>
    <row r="244" spans="1:22" x14ac:dyDescent="0.2">
      <c r="A244" s="16" t="s">
        <v>45</v>
      </c>
      <c r="B244" s="47" t="s">
        <v>4</v>
      </c>
      <c r="C244" s="17"/>
      <c r="D244" s="30"/>
      <c r="E244" s="14" t="s">
        <v>4</v>
      </c>
      <c r="F244" s="21">
        <v>3</v>
      </c>
      <c r="G244" s="22">
        <v>6</v>
      </c>
      <c r="H244" s="22">
        <v>4</v>
      </c>
      <c r="I244" s="22">
        <v>1</v>
      </c>
      <c r="J244" s="22">
        <v>7</v>
      </c>
      <c r="K244" s="22">
        <v>9</v>
      </c>
      <c r="L244" s="22">
        <v>8</v>
      </c>
      <c r="M244" s="22">
        <v>2</v>
      </c>
      <c r="N244" s="23">
        <v>5</v>
      </c>
      <c r="O244" s="18"/>
      <c r="P244" s="20"/>
      <c r="Q244" s="108"/>
      <c r="R244" s="109"/>
      <c r="S244" s="109"/>
      <c r="T244" s="109"/>
      <c r="U244" s="109"/>
      <c r="V244" s="110"/>
    </row>
    <row r="245" spans="1:22" x14ac:dyDescent="0.2">
      <c r="A245" s="16" t="s">
        <v>5</v>
      </c>
      <c r="B245" s="47" t="s">
        <v>4</v>
      </c>
      <c r="C245" s="17"/>
      <c r="D245" s="30"/>
      <c r="E245" s="14" t="s">
        <v>4</v>
      </c>
      <c r="F245" s="21">
        <v>340</v>
      </c>
      <c r="G245" s="22">
        <v>275</v>
      </c>
      <c r="H245" s="22">
        <v>175</v>
      </c>
      <c r="I245" s="22">
        <v>375</v>
      </c>
      <c r="J245" s="22">
        <v>255</v>
      </c>
      <c r="K245" s="22">
        <v>325</v>
      </c>
      <c r="L245" s="22">
        <v>165</v>
      </c>
      <c r="M245" s="22">
        <v>365</v>
      </c>
      <c r="N245" s="23">
        <v>465</v>
      </c>
      <c r="O245" s="21">
        <v>2740</v>
      </c>
      <c r="P245" s="396" t="s">
        <v>4</v>
      </c>
      <c r="Q245" s="108"/>
      <c r="R245" s="109"/>
      <c r="S245" s="109"/>
      <c r="T245" s="109"/>
      <c r="U245" s="109"/>
      <c r="V245" s="110"/>
    </row>
    <row r="246" spans="1:22" ht="15" thickBot="1" x14ac:dyDescent="0.25">
      <c r="A246" s="24" t="s">
        <v>3</v>
      </c>
      <c r="B246" s="48" t="s">
        <v>4</v>
      </c>
      <c r="C246" s="25"/>
      <c r="D246" s="31"/>
      <c r="E246" s="9" t="s">
        <v>4</v>
      </c>
      <c r="F246" s="27">
        <v>4</v>
      </c>
      <c r="G246" s="26">
        <v>4</v>
      </c>
      <c r="H246" s="26">
        <v>3</v>
      </c>
      <c r="I246" s="26">
        <v>4</v>
      </c>
      <c r="J246" s="26">
        <v>4</v>
      </c>
      <c r="K246" s="26">
        <v>4</v>
      </c>
      <c r="L246" s="26">
        <v>3</v>
      </c>
      <c r="M246" s="26">
        <v>4</v>
      </c>
      <c r="N246" s="28">
        <v>5</v>
      </c>
      <c r="O246" s="27">
        <v>35</v>
      </c>
      <c r="P246" s="399" t="s">
        <v>4</v>
      </c>
      <c r="Q246" s="111"/>
      <c r="R246" s="112"/>
      <c r="S246" s="112"/>
      <c r="T246" s="112"/>
      <c r="U246" s="112"/>
      <c r="V246" s="113"/>
    </row>
    <row r="256" spans="1:22" x14ac:dyDescent="0.2">
      <c r="G256" s="494"/>
      <c r="H256" s="494"/>
      <c r="I256" s="494"/>
      <c r="J256" s="494"/>
      <c r="K256" s="494"/>
      <c r="L256" s="494"/>
      <c r="M256" s="494"/>
      <c r="N256" s="494"/>
    </row>
  </sheetData>
  <autoFilter ref="A1:WWG246"/>
  <mergeCells count="1">
    <mergeCell ref="X2:Y2"/>
  </mergeCells>
  <conditionalFormatting sqref="F2:F241">
    <cfRule type="cellIs" dxfId="26" priority="1" stopIfTrue="1" operator="greaterThan">
      <formula>$F$246*2</formula>
    </cfRule>
  </conditionalFormatting>
  <conditionalFormatting sqref="H2:H241">
    <cfRule type="cellIs" dxfId="25" priority="2" stopIfTrue="1" operator="greaterThan">
      <formula>$H$246*2</formula>
    </cfRule>
  </conditionalFormatting>
  <conditionalFormatting sqref="I2:I241">
    <cfRule type="cellIs" dxfId="24" priority="3" stopIfTrue="1" operator="greaterThan">
      <formula>$I$246*2</formula>
    </cfRule>
  </conditionalFormatting>
  <conditionalFormatting sqref="J2:J241">
    <cfRule type="cellIs" dxfId="23" priority="4" stopIfTrue="1" operator="greaterThan">
      <formula>$J$246*2</formula>
    </cfRule>
  </conditionalFormatting>
  <conditionalFormatting sqref="K2:K241">
    <cfRule type="cellIs" dxfId="22" priority="5" stopIfTrue="1" operator="greaterThan">
      <formula>$K$246*2</formula>
    </cfRule>
  </conditionalFormatting>
  <conditionalFormatting sqref="L2:L241">
    <cfRule type="cellIs" dxfId="21" priority="6" stopIfTrue="1" operator="greaterThan">
      <formula>$L$246*2</formula>
    </cfRule>
  </conditionalFormatting>
  <conditionalFormatting sqref="M2:M241">
    <cfRule type="cellIs" dxfId="20" priority="7" stopIfTrue="1" operator="greaterThan">
      <formula>$M$246*2</formula>
    </cfRule>
  </conditionalFormatting>
  <conditionalFormatting sqref="N2:N241">
    <cfRule type="cellIs" dxfId="19" priority="8" stopIfTrue="1" operator="greaterThan">
      <formula>$N$246*2</formula>
    </cfRule>
  </conditionalFormatting>
  <conditionalFormatting sqref="G2:G241">
    <cfRule type="cellIs" dxfId="18" priority="9" stopIfTrue="1" operator="greaterThan">
      <formula>$G$246*2</formula>
    </cfRule>
  </conditionalFormatting>
  <pageMargins left="0.7" right="0.7" top="0.75" bottom="0.75" header="0.3" footer="0.3"/>
  <pageSetup orientation="portrait"/>
  <headerFooter differentOddEven="1" differentFirst="1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3:W82"/>
  <sheetViews>
    <sheetView showGridLines="0" view="pageBreakPreview" zoomScaleNormal="100" zoomScaleSheetLayoutView="100" zoomScalePageLayoutView="40" workbookViewId="0">
      <selection activeCell="O46" sqref="O46"/>
    </sheetView>
  </sheetViews>
  <sheetFormatPr defaultRowHeight="15" x14ac:dyDescent="0.25"/>
  <cols>
    <col min="2" max="2" width="5" customWidth="1"/>
    <col min="3" max="3" width="19" customWidth="1"/>
    <col min="4" max="4" width="6.28515625" customWidth="1"/>
    <col min="5" max="5" width="11.85546875" style="84" customWidth="1"/>
    <col min="6" max="6" width="12.5703125" style="84" customWidth="1"/>
    <col min="7" max="7" width="11.5703125" style="84" customWidth="1"/>
    <col min="8" max="8" width="10.140625" style="84" customWidth="1"/>
    <col min="9" max="9" width="13.5703125" style="84" customWidth="1"/>
    <col min="10" max="10" width="18" style="84" customWidth="1"/>
    <col min="11" max="11" width="11" customWidth="1"/>
    <col min="12" max="12" width="9.5703125" customWidth="1"/>
    <col min="13" max="13" width="16" customWidth="1"/>
    <col min="14" max="15" width="9.28515625" customWidth="1"/>
    <col min="16" max="16" width="19" customWidth="1"/>
    <col min="17" max="21" width="9.28515625" customWidth="1"/>
  </cols>
  <sheetData>
    <row r="3" spans="2:23" ht="14.25" customHeight="1" thickBot="1" x14ac:dyDescent="0.3">
      <c r="E3" s="305">
        <v>10</v>
      </c>
      <c r="F3" s="305">
        <v>10</v>
      </c>
      <c r="G3" s="305">
        <v>20</v>
      </c>
      <c r="H3" s="610">
        <v>1.113</v>
      </c>
      <c r="I3" s="85"/>
      <c r="J3" s="85"/>
      <c r="M3" s="736"/>
    </row>
    <row r="4" spans="2:23" ht="36.75" thickBot="1" x14ac:dyDescent="0.3">
      <c r="B4" s="1051" t="s">
        <v>543</v>
      </c>
      <c r="C4" s="1051"/>
      <c r="D4" s="1051"/>
      <c r="E4" s="1051"/>
      <c r="F4" s="1051"/>
      <c r="G4" s="1051"/>
      <c r="H4" s="1051"/>
      <c r="I4" s="1051"/>
      <c r="J4" s="1051"/>
      <c r="K4" s="1051"/>
      <c r="L4" s="1051"/>
      <c r="M4" s="1051"/>
      <c r="N4" s="532"/>
      <c r="O4" s="532"/>
      <c r="R4" s="1052" t="s">
        <v>100</v>
      </c>
      <c r="S4" s="1053"/>
      <c r="T4" s="1053"/>
      <c r="U4" s="1054"/>
      <c r="V4" s="84"/>
      <c r="W4" s="84"/>
    </row>
    <row r="5" spans="2:23" ht="15.75" thickBot="1" x14ac:dyDescent="0.3">
      <c r="C5" s="286" t="s">
        <v>88</v>
      </c>
      <c r="D5" s="287" t="s">
        <v>89</v>
      </c>
      <c r="E5" s="288" t="s">
        <v>90</v>
      </c>
      <c r="F5" s="289" t="s">
        <v>91</v>
      </c>
      <c r="G5" s="290" t="s">
        <v>92</v>
      </c>
      <c r="H5" s="175" t="s">
        <v>93</v>
      </c>
      <c r="I5" s="178" t="s">
        <v>95</v>
      </c>
      <c r="J5" s="175" t="s">
        <v>96</v>
      </c>
      <c r="K5" s="92" t="s">
        <v>99</v>
      </c>
      <c r="L5" s="92" t="s">
        <v>545</v>
      </c>
      <c r="M5" s="189"/>
      <c r="N5" s="189"/>
      <c r="O5" s="189"/>
      <c r="Q5">
        <v>50</v>
      </c>
      <c r="R5" s="96">
        <v>20</v>
      </c>
      <c r="S5" s="97">
        <v>10</v>
      </c>
      <c r="T5" s="97">
        <v>5</v>
      </c>
      <c r="U5" s="100">
        <v>1</v>
      </c>
      <c r="V5" s="103" t="s">
        <v>101</v>
      </c>
      <c r="W5" s="86" t="s">
        <v>102</v>
      </c>
    </row>
    <row r="6" spans="2:23" x14ac:dyDescent="0.25">
      <c r="B6" s="84" t="s">
        <v>138</v>
      </c>
      <c r="C6" s="167" t="s">
        <v>29</v>
      </c>
      <c r="D6" s="171">
        <f>VLOOKUP(C6,WeeklySheet!$C$8:$Q$24,15,FALSE)</f>
        <v>24</v>
      </c>
      <c r="E6" s="149"/>
      <c r="F6" s="87"/>
      <c r="G6" s="88">
        <v>20</v>
      </c>
      <c r="H6" s="176">
        <f t="shared" ref="H6:H19" si="0">D6*H$3</f>
        <v>26.712</v>
      </c>
      <c r="I6" s="179">
        <f t="shared" ref="I6:I19" si="1">SUM(E6:H6)</f>
        <v>46.712000000000003</v>
      </c>
      <c r="J6" s="183">
        <f t="shared" ref="J6:J19" si="2">ROUND(I6,0)</f>
        <v>47</v>
      </c>
      <c r="K6" s="181">
        <v>60</v>
      </c>
      <c r="L6" s="93">
        <f t="shared" ref="L6:L19" si="3">J6-K6</f>
        <v>-13</v>
      </c>
      <c r="M6" s="89"/>
      <c r="N6" s="611" t="e">
        <f t="shared" ref="N6:N19" si="4">RANK(J6,$J$6:$J$19)</f>
        <v>#N/A</v>
      </c>
      <c r="O6" s="611"/>
      <c r="P6" s="167" t="s">
        <v>29</v>
      </c>
      <c r="Q6" s="775"/>
      <c r="R6" s="94">
        <f t="shared" ref="R6:R19" si="5">FLOOR( J6 / $R$5,1)</f>
        <v>2</v>
      </c>
      <c r="S6" s="95">
        <f t="shared" ref="S6:S19" si="6">FLOOR( (J6 - R6 * $R$5) / $S$5,1)</f>
        <v>0</v>
      </c>
      <c r="T6" s="95">
        <f t="shared" ref="T6:T19" si="7">FLOOR( (J6 - R6 * $R$5 - S6 * $S$5 ) / $T$5,1)</f>
        <v>1</v>
      </c>
      <c r="U6" s="101">
        <f t="shared" ref="U6:U19" si="8">FLOOR( (J6 - R6 * $R$5 - S6 * $S$5 - T6 * $T$5 ) / $U$5,1)</f>
        <v>2</v>
      </c>
      <c r="V6" s="104">
        <f t="shared" ref="V6:V20" si="9">R6*$R$5+S6*$S$5+T6*$T$5+U6*$U$5</f>
        <v>47</v>
      </c>
      <c r="W6" s="105">
        <f t="shared" ref="W6:W20" si="10">V6-J6</f>
        <v>0</v>
      </c>
    </row>
    <row r="7" spans="2:23" x14ac:dyDescent="0.25">
      <c r="B7" s="84" t="s">
        <v>138</v>
      </c>
      <c r="C7" s="168" t="s">
        <v>511</v>
      </c>
      <c r="D7" s="172">
        <f>VLOOKUP(C7,WeeklySheet!$C$8:$Q$24,15,FALSE)</f>
        <v>26.5</v>
      </c>
      <c r="E7" s="150"/>
      <c r="F7" s="146"/>
      <c r="G7" s="147"/>
      <c r="H7" s="177">
        <f t="shared" si="0"/>
        <v>29.494499999999999</v>
      </c>
      <c r="I7" s="180">
        <f t="shared" si="1"/>
        <v>29.494499999999999</v>
      </c>
      <c r="J7" s="184">
        <f t="shared" si="2"/>
        <v>29</v>
      </c>
      <c r="K7" s="148">
        <v>60</v>
      </c>
      <c r="L7" s="148">
        <f t="shared" si="3"/>
        <v>-31</v>
      </c>
      <c r="M7" s="190"/>
      <c r="N7" s="611" t="e">
        <f t="shared" si="4"/>
        <v>#N/A</v>
      </c>
      <c r="O7" s="611"/>
      <c r="P7" s="168" t="s">
        <v>511</v>
      </c>
      <c r="Q7" s="534"/>
      <c r="R7" s="94">
        <f t="shared" si="5"/>
        <v>1</v>
      </c>
      <c r="S7" s="95">
        <f t="shared" si="6"/>
        <v>0</v>
      </c>
      <c r="T7" s="95">
        <f t="shared" si="7"/>
        <v>1</v>
      </c>
      <c r="U7" s="101">
        <f t="shared" si="8"/>
        <v>4</v>
      </c>
      <c r="V7" s="104">
        <f t="shared" si="9"/>
        <v>29</v>
      </c>
      <c r="W7" s="105">
        <f t="shared" si="10"/>
        <v>0</v>
      </c>
    </row>
    <row r="8" spans="2:23" x14ac:dyDescent="0.25">
      <c r="B8" s="84" t="s">
        <v>138</v>
      </c>
      <c r="C8" s="168" t="s">
        <v>129</v>
      </c>
      <c r="D8" s="172">
        <f>VLOOKUP(C8,WeeklySheet!$C$8:$Q$24,15,FALSE)</f>
        <v>22.5</v>
      </c>
      <c r="E8" s="150"/>
      <c r="F8" s="146"/>
      <c r="G8" s="147"/>
      <c r="H8" s="177">
        <f t="shared" si="0"/>
        <v>25.0425</v>
      </c>
      <c r="I8" s="180">
        <f t="shared" si="1"/>
        <v>25.0425</v>
      </c>
      <c r="J8" s="184">
        <f t="shared" si="2"/>
        <v>25</v>
      </c>
      <c r="K8" s="148">
        <v>60</v>
      </c>
      <c r="L8" s="148">
        <f t="shared" si="3"/>
        <v>-35</v>
      </c>
      <c r="M8" s="190"/>
      <c r="N8" s="611" t="e">
        <f t="shared" si="4"/>
        <v>#N/A</v>
      </c>
      <c r="O8" s="611"/>
      <c r="P8" s="168" t="s">
        <v>129</v>
      </c>
      <c r="Q8" s="534"/>
      <c r="R8" s="94">
        <f t="shared" si="5"/>
        <v>1</v>
      </c>
      <c r="S8" s="95">
        <f t="shared" si="6"/>
        <v>0</v>
      </c>
      <c r="T8" s="95">
        <f t="shared" si="7"/>
        <v>1</v>
      </c>
      <c r="U8" s="101">
        <f t="shared" si="8"/>
        <v>0</v>
      </c>
      <c r="V8" s="104">
        <f t="shared" si="9"/>
        <v>25</v>
      </c>
      <c r="W8" s="105">
        <f t="shared" si="10"/>
        <v>0</v>
      </c>
    </row>
    <row r="9" spans="2:23" x14ac:dyDescent="0.25">
      <c r="B9" s="84" t="s">
        <v>138</v>
      </c>
      <c r="C9" s="168" t="s">
        <v>34</v>
      </c>
      <c r="D9" s="172">
        <f>VLOOKUP(C9,WeeklySheet!$C$8:$Q$24,15,FALSE)</f>
        <v>20</v>
      </c>
      <c r="E9" s="150"/>
      <c r="F9" s="146"/>
      <c r="G9" s="147"/>
      <c r="H9" s="177">
        <f t="shared" si="0"/>
        <v>22.259999999999998</v>
      </c>
      <c r="I9" s="180">
        <f t="shared" si="1"/>
        <v>22.259999999999998</v>
      </c>
      <c r="J9" s="184">
        <f t="shared" si="2"/>
        <v>22</v>
      </c>
      <c r="K9" s="148">
        <v>60</v>
      </c>
      <c r="L9" s="148">
        <f t="shared" si="3"/>
        <v>-38</v>
      </c>
      <c r="M9" s="190"/>
      <c r="N9" s="611" t="e">
        <f t="shared" si="4"/>
        <v>#N/A</v>
      </c>
      <c r="O9" s="611"/>
      <c r="P9" s="168" t="s">
        <v>34</v>
      </c>
      <c r="Q9" s="534"/>
      <c r="R9" s="94">
        <f t="shared" si="5"/>
        <v>1</v>
      </c>
      <c r="S9" s="95">
        <f t="shared" si="6"/>
        <v>0</v>
      </c>
      <c r="T9" s="95">
        <f t="shared" si="7"/>
        <v>0</v>
      </c>
      <c r="U9" s="101">
        <f t="shared" si="8"/>
        <v>2</v>
      </c>
      <c r="V9" s="104">
        <f t="shared" si="9"/>
        <v>22</v>
      </c>
      <c r="W9" s="105">
        <f t="shared" si="10"/>
        <v>0</v>
      </c>
    </row>
    <row r="10" spans="2:23" x14ac:dyDescent="0.25">
      <c r="B10" s="84" t="s">
        <v>138</v>
      </c>
      <c r="C10" s="168" t="s">
        <v>131</v>
      </c>
      <c r="D10" s="172">
        <f>VLOOKUP(C10,WeeklySheet!$C$8:$Q$24,15,FALSE)</f>
        <v>21</v>
      </c>
      <c r="E10" s="150">
        <v>10</v>
      </c>
      <c r="F10" s="146"/>
      <c r="G10" s="147"/>
      <c r="H10" s="177">
        <f t="shared" si="0"/>
        <v>23.373000000000001</v>
      </c>
      <c r="I10" s="180">
        <f t="shared" si="1"/>
        <v>33.373000000000005</v>
      </c>
      <c r="J10" s="184">
        <f t="shared" si="2"/>
        <v>33</v>
      </c>
      <c r="K10" s="148">
        <v>60</v>
      </c>
      <c r="L10" s="148">
        <f t="shared" si="3"/>
        <v>-27</v>
      </c>
      <c r="M10" s="190"/>
      <c r="N10" s="611" t="e">
        <f t="shared" si="4"/>
        <v>#N/A</v>
      </c>
      <c r="O10" s="611"/>
      <c r="P10" s="168" t="s">
        <v>131</v>
      </c>
      <c r="Q10" s="534"/>
      <c r="R10" s="94">
        <f t="shared" si="5"/>
        <v>1</v>
      </c>
      <c r="S10" s="95">
        <f t="shared" si="6"/>
        <v>1</v>
      </c>
      <c r="T10" s="95">
        <f t="shared" si="7"/>
        <v>0</v>
      </c>
      <c r="U10" s="101">
        <f t="shared" si="8"/>
        <v>3</v>
      </c>
      <c r="V10" s="104">
        <f t="shared" si="9"/>
        <v>33</v>
      </c>
      <c r="W10" s="105">
        <f t="shared" si="10"/>
        <v>0</v>
      </c>
    </row>
    <row r="11" spans="2:23" x14ac:dyDescent="0.25">
      <c r="B11" s="84">
        <v>2</v>
      </c>
      <c r="C11" s="168" t="s">
        <v>37</v>
      </c>
      <c r="D11" s="172" t="e">
        <f>VLOOKUP(C11,WeeklySheet!$C$8:$Q$24,15,FALSE)</f>
        <v>#N/A</v>
      </c>
      <c r="E11" s="150"/>
      <c r="F11" s="146"/>
      <c r="G11" s="147"/>
      <c r="H11" s="177" t="e">
        <f t="shared" si="0"/>
        <v>#N/A</v>
      </c>
      <c r="I11" s="180" t="e">
        <f t="shared" si="1"/>
        <v>#N/A</v>
      </c>
      <c r="J11" s="184" t="e">
        <f t="shared" si="2"/>
        <v>#N/A</v>
      </c>
      <c r="K11" s="148">
        <v>30</v>
      </c>
      <c r="L11" s="148" t="e">
        <f t="shared" si="3"/>
        <v>#N/A</v>
      </c>
      <c r="M11" s="190"/>
      <c r="N11" s="611" t="e">
        <f t="shared" si="4"/>
        <v>#N/A</v>
      </c>
      <c r="O11" s="611"/>
      <c r="P11" s="168" t="s">
        <v>37</v>
      </c>
      <c r="Q11" s="534"/>
      <c r="R11" s="94" t="e">
        <f t="shared" si="5"/>
        <v>#N/A</v>
      </c>
      <c r="S11" s="95" t="e">
        <f t="shared" si="6"/>
        <v>#N/A</v>
      </c>
      <c r="T11" s="95" t="e">
        <f t="shared" si="7"/>
        <v>#N/A</v>
      </c>
      <c r="U11" s="101" t="e">
        <f t="shared" si="8"/>
        <v>#N/A</v>
      </c>
      <c r="V11" s="104" t="e">
        <f t="shared" si="9"/>
        <v>#N/A</v>
      </c>
      <c r="W11" s="105" t="e">
        <f t="shared" si="10"/>
        <v>#N/A</v>
      </c>
    </row>
    <row r="12" spans="2:23" x14ac:dyDescent="0.25">
      <c r="B12" s="84" t="s">
        <v>138</v>
      </c>
      <c r="C12" s="168" t="s">
        <v>38</v>
      </c>
      <c r="D12" s="172">
        <f>VLOOKUP(C12,WeeklySheet!$C$8:$Q$24,15,FALSE)</f>
        <v>25</v>
      </c>
      <c r="E12" s="150"/>
      <c r="F12" s="146">
        <v>10</v>
      </c>
      <c r="G12" s="147"/>
      <c r="H12" s="177">
        <f t="shared" si="0"/>
        <v>27.824999999999999</v>
      </c>
      <c r="I12" s="180">
        <f t="shared" si="1"/>
        <v>37.825000000000003</v>
      </c>
      <c r="J12" s="184">
        <f t="shared" si="2"/>
        <v>38</v>
      </c>
      <c r="K12" s="148">
        <v>60</v>
      </c>
      <c r="L12" s="148">
        <f t="shared" si="3"/>
        <v>-22</v>
      </c>
      <c r="M12" s="190"/>
      <c r="N12" s="611" t="e">
        <f t="shared" si="4"/>
        <v>#N/A</v>
      </c>
      <c r="O12" s="611"/>
      <c r="P12" s="168" t="s">
        <v>38</v>
      </c>
      <c r="Q12" s="534"/>
      <c r="R12" s="94">
        <f t="shared" si="5"/>
        <v>1</v>
      </c>
      <c r="S12" s="95">
        <f t="shared" si="6"/>
        <v>1</v>
      </c>
      <c r="T12" s="95">
        <f t="shared" si="7"/>
        <v>1</v>
      </c>
      <c r="U12" s="101">
        <f t="shared" si="8"/>
        <v>3</v>
      </c>
      <c r="V12" s="104">
        <f t="shared" si="9"/>
        <v>38</v>
      </c>
      <c r="W12" s="105">
        <f t="shared" si="10"/>
        <v>0</v>
      </c>
    </row>
    <row r="13" spans="2:23" x14ac:dyDescent="0.25">
      <c r="B13" s="84" t="s">
        <v>138</v>
      </c>
      <c r="C13" s="168" t="s">
        <v>39</v>
      </c>
      <c r="D13" s="172">
        <f>VLOOKUP(C13,WeeklySheet!$C$8:$Q$24,15,FALSE)</f>
        <v>27.5</v>
      </c>
      <c r="E13" s="150"/>
      <c r="F13" s="146"/>
      <c r="G13" s="147"/>
      <c r="H13" s="177">
        <f t="shared" si="0"/>
        <v>30.607499999999998</v>
      </c>
      <c r="I13" s="180">
        <f t="shared" si="1"/>
        <v>30.607499999999998</v>
      </c>
      <c r="J13" s="184">
        <f t="shared" si="2"/>
        <v>31</v>
      </c>
      <c r="K13" s="148">
        <v>60</v>
      </c>
      <c r="L13" s="148">
        <f t="shared" si="3"/>
        <v>-29</v>
      </c>
      <c r="M13" s="190"/>
      <c r="N13" s="611" t="e">
        <f t="shared" si="4"/>
        <v>#N/A</v>
      </c>
      <c r="O13" s="611"/>
      <c r="P13" s="168" t="s">
        <v>39</v>
      </c>
      <c r="Q13" s="534"/>
      <c r="R13" s="94">
        <f t="shared" si="5"/>
        <v>1</v>
      </c>
      <c r="S13" s="95">
        <f t="shared" si="6"/>
        <v>1</v>
      </c>
      <c r="T13" s="95">
        <f t="shared" si="7"/>
        <v>0</v>
      </c>
      <c r="U13" s="101">
        <f t="shared" si="8"/>
        <v>1</v>
      </c>
      <c r="V13" s="104">
        <f t="shared" si="9"/>
        <v>31</v>
      </c>
      <c r="W13" s="105">
        <f t="shared" si="10"/>
        <v>0</v>
      </c>
    </row>
    <row r="14" spans="2:23" x14ac:dyDescent="0.25">
      <c r="B14" s="84" t="s">
        <v>138</v>
      </c>
      <c r="C14" s="168" t="s">
        <v>47</v>
      </c>
      <c r="D14" s="172">
        <f>VLOOKUP(C14,WeeklySheet!$C$8:$Q$24,15,FALSE)</f>
        <v>15</v>
      </c>
      <c r="E14" s="150"/>
      <c r="F14" s="146"/>
      <c r="G14" s="147"/>
      <c r="H14" s="177">
        <f t="shared" si="0"/>
        <v>16.695</v>
      </c>
      <c r="I14" s="180">
        <f t="shared" si="1"/>
        <v>16.695</v>
      </c>
      <c r="J14" s="184">
        <f t="shared" si="2"/>
        <v>17</v>
      </c>
      <c r="K14" s="148">
        <v>60</v>
      </c>
      <c r="L14" s="148">
        <f t="shared" si="3"/>
        <v>-43</v>
      </c>
      <c r="M14" s="190"/>
      <c r="N14" s="611" t="e">
        <f t="shared" si="4"/>
        <v>#N/A</v>
      </c>
      <c r="O14" s="611"/>
      <c r="P14" s="168" t="s">
        <v>47</v>
      </c>
      <c r="Q14" s="534"/>
      <c r="R14" s="94">
        <f t="shared" si="5"/>
        <v>0</v>
      </c>
      <c r="S14" s="95">
        <f t="shared" si="6"/>
        <v>1</v>
      </c>
      <c r="T14" s="95">
        <f t="shared" si="7"/>
        <v>1</v>
      </c>
      <c r="U14" s="101">
        <f t="shared" si="8"/>
        <v>2</v>
      </c>
      <c r="V14" s="104">
        <f t="shared" si="9"/>
        <v>17</v>
      </c>
      <c r="W14" s="105">
        <f t="shared" si="10"/>
        <v>0</v>
      </c>
    </row>
    <row r="15" spans="2:23" x14ac:dyDescent="0.25">
      <c r="B15" s="84" t="s">
        <v>138</v>
      </c>
      <c r="C15" s="168" t="s">
        <v>40</v>
      </c>
      <c r="D15" s="172">
        <f>VLOOKUP(C15,WeeklySheet!$C$8:$Q$24,15,FALSE)</f>
        <v>27.5</v>
      </c>
      <c r="E15" s="150"/>
      <c r="F15" s="146"/>
      <c r="G15" s="147"/>
      <c r="H15" s="177">
        <f t="shared" si="0"/>
        <v>30.607499999999998</v>
      </c>
      <c r="I15" s="180">
        <f t="shared" si="1"/>
        <v>30.607499999999998</v>
      </c>
      <c r="J15" s="184">
        <f t="shared" si="2"/>
        <v>31</v>
      </c>
      <c r="K15" s="148">
        <v>60</v>
      </c>
      <c r="L15" s="148">
        <f t="shared" si="3"/>
        <v>-29</v>
      </c>
      <c r="M15" s="190"/>
      <c r="N15" s="611" t="e">
        <f t="shared" si="4"/>
        <v>#N/A</v>
      </c>
      <c r="O15" s="611"/>
      <c r="P15" s="168" t="s">
        <v>40</v>
      </c>
      <c r="Q15" s="534"/>
      <c r="R15" s="94">
        <f t="shared" si="5"/>
        <v>1</v>
      </c>
      <c r="S15" s="95">
        <f t="shared" si="6"/>
        <v>1</v>
      </c>
      <c r="T15" s="95">
        <f t="shared" si="7"/>
        <v>0</v>
      </c>
      <c r="U15" s="101">
        <f t="shared" si="8"/>
        <v>1</v>
      </c>
      <c r="V15" s="104">
        <f t="shared" si="9"/>
        <v>31</v>
      </c>
      <c r="W15" s="105">
        <f t="shared" si="10"/>
        <v>0</v>
      </c>
    </row>
    <row r="16" spans="2:23" x14ac:dyDescent="0.25">
      <c r="B16" s="84">
        <v>2</v>
      </c>
      <c r="C16" s="168" t="s">
        <v>41</v>
      </c>
      <c r="D16" s="172">
        <f>VLOOKUP(C16,WeeklySheet!$C$8:$Q$24,15,FALSE)</f>
        <v>14</v>
      </c>
      <c r="E16" s="150"/>
      <c r="F16" s="146"/>
      <c r="G16" s="147"/>
      <c r="H16" s="177">
        <f t="shared" si="0"/>
        <v>15.582000000000001</v>
      </c>
      <c r="I16" s="180">
        <f t="shared" si="1"/>
        <v>15.582000000000001</v>
      </c>
      <c r="J16" s="184">
        <f t="shared" si="2"/>
        <v>16</v>
      </c>
      <c r="K16" s="148">
        <v>30</v>
      </c>
      <c r="L16" s="148">
        <f t="shared" si="3"/>
        <v>-14</v>
      </c>
      <c r="M16" s="190"/>
      <c r="N16" s="611" t="e">
        <f t="shared" si="4"/>
        <v>#N/A</v>
      </c>
      <c r="O16" s="611"/>
      <c r="P16" s="168" t="s">
        <v>41</v>
      </c>
      <c r="Q16" s="534"/>
      <c r="R16" s="94">
        <f t="shared" si="5"/>
        <v>0</v>
      </c>
      <c r="S16" s="95">
        <f t="shared" si="6"/>
        <v>1</v>
      </c>
      <c r="T16" s="95">
        <f t="shared" si="7"/>
        <v>1</v>
      </c>
      <c r="U16" s="101">
        <f t="shared" si="8"/>
        <v>1</v>
      </c>
      <c r="V16" s="104">
        <f t="shared" si="9"/>
        <v>16</v>
      </c>
      <c r="W16" s="105">
        <f t="shared" si="10"/>
        <v>0</v>
      </c>
    </row>
    <row r="17" spans="2:23" x14ac:dyDescent="0.25">
      <c r="B17" s="84" t="s">
        <v>138</v>
      </c>
      <c r="C17" s="168" t="s">
        <v>521</v>
      </c>
      <c r="D17" s="172">
        <f>VLOOKUP(C17,WeeklySheet!$C$8:$Q$24,15,FALSE)</f>
        <v>27</v>
      </c>
      <c r="E17" s="150"/>
      <c r="F17" s="146"/>
      <c r="G17" s="147"/>
      <c r="H17" s="177">
        <f t="shared" si="0"/>
        <v>30.050999999999998</v>
      </c>
      <c r="I17" s="180">
        <f t="shared" si="1"/>
        <v>30.050999999999998</v>
      </c>
      <c r="J17" s="184">
        <f t="shared" si="2"/>
        <v>30</v>
      </c>
      <c r="K17" s="148">
        <v>60</v>
      </c>
      <c r="L17" s="148">
        <f t="shared" si="3"/>
        <v>-30</v>
      </c>
      <c r="M17" s="190"/>
      <c r="N17" s="611" t="e">
        <f t="shared" si="4"/>
        <v>#N/A</v>
      </c>
      <c r="O17" s="611"/>
      <c r="P17" s="168" t="s">
        <v>521</v>
      </c>
      <c r="Q17" s="534"/>
      <c r="R17" s="94">
        <f t="shared" si="5"/>
        <v>1</v>
      </c>
      <c r="S17" s="95">
        <f t="shared" si="6"/>
        <v>1</v>
      </c>
      <c r="T17" s="95">
        <f t="shared" si="7"/>
        <v>0</v>
      </c>
      <c r="U17" s="101">
        <f t="shared" si="8"/>
        <v>0</v>
      </c>
      <c r="V17" s="104">
        <f t="shared" si="9"/>
        <v>30</v>
      </c>
      <c r="W17" s="105">
        <f t="shared" si="10"/>
        <v>0</v>
      </c>
    </row>
    <row r="18" spans="2:23" x14ac:dyDescent="0.25">
      <c r="B18" s="84">
        <v>1</v>
      </c>
      <c r="C18" s="168" t="s">
        <v>520</v>
      </c>
      <c r="D18" s="172" t="e">
        <f>VLOOKUP(C18,WeeklySheet!$C$8:$Q$24,15,FALSE)</f>
        <v>#N/A</v>
      </c>
      <c r="E18" s="150"/>
      <c r="F18" s="146"/>
      <c r="G18" s="147"/>
      <c r="H18" s="177" t="e">
        <f t="shared" si="0"/>
        <v>#N/A</v>
      </c>
      <c r="I18" s="180" t="e">
        <f t="shared" si="1"/>
        <v>#N/A</v>
      </c>
      <c r="J18" s="184" t="e">
        <f t="shared" si="2"/>
        <v>#N/A</v>
      </c>
      <c r="K18" s="148">
        <v>30</v>
      </c>
      <c r="L18" s="148" t="e">
        <f t="shared" si="3"/>
        <v>#N/A</v>
      </c>
      <c r="M18" s="190"/>
      <c r="N18" s="611" t="e">
        <f t="shared" si="4"/>
        <v>#N/A</v>
      </c>
      <c r="O18" s="611"/>
      <c r="P18" s="168" t="s">
        <v>520</v>
      </c>
      <c r="Q18" s="534"/>
      <c r="R18" s="94" t="e">
        <f t="shared" si="5"/>
        <v>#N/A</v>
      </c>
      <c r="S18" s="95" t="e">
        <f t="shared" si="6"/>
        <v>#N/A</v>
      </c>
      <c r="T18" s="95" t="e">
        <f t="shared" si="7"/>
        <v>#N/A</v>
      </c>
      <c r="U18" s="101" t="e">
        <f t="shared" si="8"/>
        <v>#N/A</v>
      </c>
      <c r="V18" s="104" t="e">
        <f t="shared" si="9"/>
        <v>#N/A</v>
      </c>
      <c r="W18" s="105" t="e">
        <f t="shared" si="10"/>
        <v>#N/A</v>
      </c>
    </row>
    <row r="19" spans="2:23" ht="15.75" thickBot="1" x14ac:dyDescent="0.3">
      <c r="B19" s="84">
        <v>1</v>
      </c>
      <c r="C19" s="169" t="s">
        <v>528</v>
      </c>
      <c r="D19" s="173" t="e">
        <f>VLOOKUP(C19,WeeklySheet!$C$8:$Q$24,15,FALSE)</f>
        <v>#N/A</v>
      </c>
      <c r="E19" s="285"/>
      <c r="F19" s="279"/>
      <c r="G19" s="280"/>
      <c r="H19" s="281" t="e">
        <f t="shared" si="0"/>
        <v>#N/A</v>
      </c>
      <c r="I19" s="282" t="e">
        <f t="shared" si="1"/>
        <v>#N/A</v>
      </c>
      <c r="J19" s="283" t="e">
        <f t="shared" si="2"/>
        <v>#N/A</v>
      </c>
      <c r="K19" s="284">
        <v>30</v>
      </c>
      <c r="L19" s="284" t="e">
        <f t="shared" si="3"/>
        <v>#N/A</v>
      </c>
      <c r="M19" s="190"/>
      <c r="N19" s="611" t="e">
        <f t="shared" si="4"/>
        <v>#N/A</v>
      </c>
      <c r="O19" s="611"/>
      <c r="P19" s="169" t="s">
        <v>528</v>
      </c>
      <c r="Q19" s="776"/>
      <c r="R19" s="94" t="e">
        <f t="shared" si="5"/>
        <v>#N/A</v>
      </c>
      <c r="S19" s="95" t="e">
        <f t="shared" si="6"/>
        <v>#N/A</v>
      </c>
      <c r="T19" s="95" t="e">
        <f t="shared" si="7"/>
        <v>#N/A</v>
      </c>
      <c r="U19" s="101" t="e">
        <f t="shared" si="8"/>
        <v>#N/A</v>
      </c>
      <c r="V19" s="104" t="e">
        <f t="shared" si="9"/>
        <v>#N/A</v>
      </c>
      <c r="W19" s="105" t="e">
        <f t="shared" si="10"/>
        <v>#N/A</v>
      </c>
    </row>
    <row r="20" spans="2:23" ht="15.75" thickBot="1" x14ac:dyDescent="0.3">
      <c r="C20" s="170" t="s">
        <v>1</v>
      </c>
      <c r="D20" s="174" t="e">
        <f t="shared" ref="D20:L20" si="11">SUM(D6:D19)</f>
        <v>#N/A</v>
      </c>
      <c r="E20" s="291">
        <f t="shared" si="11"/>
        <v>10</v>
      </c>
      <c r="F20" s="292">
        <f t="shared" si="11"/>
        <v>10</v>
      </c>
      <c r="G20" s="293">
        <f t="shared" si="11"/>
        <v>20</v>
      </c>
      <c r="H20" s="294" t="e">
        <f t="shared" si="11"/>
        <v>#N/A</v>
      </c>
      <c r="I20" s="295" t="e">
        <f t="shared" si="11"/>
        <v>#N/A</v>
      </c>
      <c r="J20" s="296" t="e">
        <f t="shared" si="11"/>
        <v>#N/A</v>
      </c>
      <c r="K20" s="297">
        <f t="shared" si="11"/>
        <v>720</v>
      </c>
      <c r="L20" s="297" t="e">
        <f t="shared" si="11"/>
        <v>#N/A</v>
      </c>
      <c r="M20" s="89"/>
      <c r="P20" s="776" t="s">
        <v>540</v>
      </c>
      <c r="R20" s="777" t="e">
        <f>SUM(R6:R19)</f>
        <v>#N/A</v>
      </c>
      <c r="S20" s="778" t="e">
        <f>SUM(S6:S19)</f>
        <v>#N/A</v>
      </c>
      <c r="T20" s="778" t="e">
        <f>SUM(T6:T19)</f>
        <v>#N/A</v>
      </c>
      <c r="U20" s="779" t="e">
        <f>SUM(U6:U19)</f>
        <v>#N/A</v>
      </c>
      <c r="V20" s="780" t="e">
        <f t="shared" si="9"/>
        <v>#N/A</v>
      </c>
      <c r="W20" s="107" t="e">
        <f t="shared" si="10"/>
        <v>#N/A</v>
      </c>
    </row>
    <row r="21" spans="2:23" ht="15.75" thickBot="1" x14ac:dyDescent="0.3">
      <c r="C21" s="83"/>
      <c r="D21" s="49"/>
      <c r="E21" s="89"/>
      <c r="F21" s="89"/>
      <c r="G21" s="89"/>
      <c r="H21" s="89"/>
      <c r="I21" s="89"/>
      <c r="J21" s="89"/>
      <c r="K21" s="89"/>
      <c r="L21" s="89"/>
      <c r="M21" s="89"/>
      <c r="P21" s="781" t="s">
        <v>537</v>
      </c>
      <c r="Q21" s="782">
        <v>3</v>
      </c>
      <c r="R21" s="782">
        <v>18</v>
      </c>
      <c r="S21" s="782">
        <v>17</v>
      </c>
      <c r="T21" s="782">
        <v>10</v>
      </c>
      <c r="U21" s="782">
        <v>10</v>
      </c>
      <c r="V21" s="787">
        <f>R21*$R$5+S21*$S$5+T21*$T$5+U21*$U$5+Q21*$Q$5</f>
        <v>740</v>
      </c>
    </row>
    <row r="22" spans="2:23" x14ac:dyDescent="0.25">
      <c r="J22" s="85"/>
      <c r="P22" s="783" t="s">
        <v>538</v>
      </c>
      <c r="Q22" s="784">
        <v>-3</v>
      </c>
      <c r="R22" s="784">
        <v>6</v>
      </c>
      <c r="S22" s="784">
        <v>3</v>
      </c>
      <c r="T22" s="784"/>
      <c r="U22" s="784"/>
      <c r="V22" s="788"/>
    </row>
    <row r="23" spans="2:23" ht="15.75" thickBot="1" x14ac:dyDescent="0.3">
      <c r="I23"/>
      <c r="J23"/>
      <c r="P23" s="785" t="s">
        <v>1</v>
      </c>
      <c r="Q23" s="786"/>
      <c r="R23" s="786">
        <f>SUM(R21:R22)</f>
        <v>24</v>
      </c>
      <c r="S23" s="786">
        <f>SUM(S21:S22)</f>
        <v>20</v>
      </c>
      <c r="T23" s="786">
        <f>SUM(T21:T22)</f>
        <v>10</v>
      </c>
      <c r="U23" s="786">
        <f>SUM(U21:U22)</f>
        <v>10</v>
      </c>
      <c r="V23" s="789">
        <f>R23*$R$5+S23*$S$5+T23*$T$5+U23*$U$5+Q23*$Q$5</f>
        <v>740</v>
      </c>
    </row>
    <row r="24" spans="2:23" x14ac:dyDescent="0.25">
      <c r="P24" s="783" t="s">
        <v>539</v>
      </c>
      <c r="Q24" s="784"/>
      <c r="R24" s="784">
        <v>4</v>
      </c>
      <c r="S24" s="784">
        <f>R24*20/-10</f>
        <v>-8</v>
      </c>
      <c r="T24" s="784"/>
      <c r="U24" s="784"/>
      <c r="V24" s="788"/>
    </row>
    <row r="25" spans="2:23" ht="15.75" thickBot="1" x14ac:dyDescent="0.3">
      <c r="E25"/>
      <c r="F25"/>
      <c r="G25"/>
      <c r="H25"/>
      <c r="P25" s="785" t="s">
        <v>1</v>
      </c>
      <c r="Q25" s="786"/>
      <c r="R25" s="786">
        <f>SUM(R23:R24)</f>
        <v>28</v>
      </c>
      <c r="S25" s="786">
        <f>SUM(S23:S24)</f>
        <v>12</v>
      </c>
      <c r="T25" s="786">
        <f>SUM(T23:T24)</f>
        <v>10</v>
      </c>
      <c r="U25" s="786">
        <f>SUM(U23:U24)</f>
        <v>10</v>
      </c>
      <c r="V25" s="789">
        <f>R25*$R$5+S25*$S$5+T25*$T$5+U25*$U$5+Q25*$Q$5</f>
        <v>740</v>
      </c>
    </row>
    <row r="26" spans="2:23" ht="36" x14ac:dyDescent="0.25">
      <c r="B26" s="1055"/>
      <c r="C26" s="1055"/>
      <c r="D26" s="1055"/>
      <c r="E26" s="1055"/>
      <c r="F26" s="1055"/>
      <c r="G26" s="1055"/>
      <c r="H26" s="1055"/>
      <c r="I26" s="1055"/>
      <c r="J26" s="1055"/>
      <c r="K26" s="1055"/>
      <c r="L26" s="1055"/>
      <c r="M26" s="1055"/>
      <c r="P26" s="783" t="s">
        <v>541</v>
      </c>
      <c r="Q26" s="784"/>
      <c r="R26" s="784"/>
      <c r="S26" s="784">
        <v>-1</v>
      </c>
      <c r="T26" s="784">
        <v>-2</v>
      </c>
      <c r="U26" s="784"/>
      <c r="V26" s="788"/>
    </row>
    <row r="27" spans="2:23" ht="15.75" thickBot="1" x14ac:dyDescent="0.3">
      <c r="P27" s="785" t="s">
        <v>1</v>
      </c>
      <c r="Q27" s="786"/>
      <c r="R27" s="786">
        <f>SUM(R25:R26)</f>
        <v>28</v>
      </c>
      <c r="S27" s="786">
        <f>SUM(S25:S26)</f>
        <v>11</v>
      </c>
      <c r="T27" s="786">
        <f>SUM(T25:T26)</f>
        <v>8</v>
      </c>
      <c r="U27" s="786">
        <f>SUM(U25:U26)</f>
        <v>10</v>
      </c>
      <c r="V27" s="789">
        <f>R27*$R$5+S27*$S$5+T27*$T$5+U27*$U$5+Q27*$Q$5</f>
        <v>720</v>
      </c>
    </row>
    <row r="28" spans="2:23" x14ac:dyDescent="0.25">
      <c r="P28" s="783" t="s">
        <v>542</v>
      </c>
      <c r="Q28" s="784"/>
      <c r="R28" s="784"/>
      <c r="S28" s="784"/>
      <c r="T28" s="784">
        <v>-4</v>
      </c>
      <c r="U28" s="784">
        <v>20</v>
      </c>
      <c r="V28" s="788"/>
    </row>
    <row r="29" spans="2:23" ht="15.75" thickBot="1" x14ac:dyDescent="0.3">
      <c r="P29" s="790" t="s">
        <v>1</v>
      </c>
      <c r="Q29" s="791"/>
      <c r="R29" s="791">
        <f>SUM(R27:R28)</f>
        <v>28</v>
      </c>
      <c r="S29" s="791">
        <f>SUM(S27:S28)</f>
        <v>11</v>
      </c>
      <c r="T29" s="791">
        <f>SUM(T27:T28)</f>
        <v>4</v>
      </c>
      <c r="U29" s="791">
        <f>SUM(U27:U28)</f>
        <v>30</v>
      </c>
      <c r="V29" s="789">
        <f>R29*$R$5+S29*$S$5+T29*$T$5+U29*$U$5+Q29*$Q$5</f>
        <v>720</v>
      </c>
    </row>
    <row r="31" spans="2:23" ht="15.75" thickBot="1" x14ac:dyDescent="0.3"/>
    <row r="32" spans="2:23" x14ac:dyDescent="0.25">
      <c r="R32" s="734" t="s">
        <v>97</v>
      </c>
      <c r="S32" s="735" t="s">
        <v>98</v>
      </c>
    </row>
    <row r="33" spans="18:19" ht="15.75" thickBot="1" x14ac:dyDescent="0.3">
      <c r="R33" s="90">
        <f>COUNTIF($L$6:$L$19,"&gt;=" &amp; 0)</f>
        <v>0</v>
      </c>
      <c r="S33" s="91">
        <f>COUNTIF($L$6:$L$19,"&lt;" &amp; 0)</f>
        <v>11</v>
      </c>
    </row>
    <row r="62" spans="7:15" x14ac:dyDescent="0.25">
      <c r="G62" s="309"/>
      <c r="H62" s="310"/>
      <c r="I62" s="310"/>
      <c r="J62" s="310"/>
      <c r="K62" s="310"/>
      <c r="L62" s="310"/>
      <c r="M62" s="310"/>
      <c r="N62" s="310"/>
      <c r="O62" s="311"/>
    </row>
    <row r="63" spans="7:15" x14ac:dyDescent="0.25">
      <c r="G63" s="309"/>
      <c r="H63" s="310"/>
      <c r="I63" s="310"/>
      <c r="J63" s="310"/>
      <c r="K63" s="310"/>
      <c r="L63" s="310"/>
      <c r="M63" s="310"/>
      <c r="N63" s="310"/>
      <c r="O63" s="311"/>
    </row>
    <row r="64" spans="7:15" x14ac:dyDescent="0.25">
      <c r="G64" s="309"/>
      <c r="H64" s="310"/>
      <c r="I64" s="310"/>
      <c r="J64" s="310"/>
      <c r="K64" s="310"/>
      <c r="L64" s="310"/>
      <c r="M64" s="310"/>
      <c r="N64" s="310"/>
      <c r="O64" s="311"/>
    </row>
    <row r="65" spans="7:19" x14ac:dyDescent="0.25">
      <c r="G65" s="309"/>
      <c r="H65" s="310"/>
      <c r="I65" s="310"/>
      <c r="J65" s="310"/>
      <c r="K65" s="310"/>
      <c r="L65" s="310"/>
      <c r="M65" s="310"/>
      <c r="N65" s="310"/>
      <c r="O65" s="311"/>
    </row>
    <row r="66" spans="7:19" x14ac:dyDescent="0.25">
      <c r="G66" s="309"/>
      <c r="H66" s="310"/>
      <c r="I66" s="310"/>
      <c r="J66" s="310"/>
      <c r="K66" s="310"/>
      <c r="L66" s="310"/>
      <c r="M66" s="310"/>
      <c r="N66" s="310"/>
      <c r="O66" s="311"/>
    </row>
    <row r="67" spans="7:19" x14ac:dyDescent="0.25">
      <c r="G67" s="309"/>
      <c r="H67" s="310"/>
      <c r="I67" s="310"/>
      <c r="J67" s="310"/>
      <c r="K67" s="310"/>
      <c r="L67" s="310"/>
      <c r="M67" s="310"/>
      <c r="N67" s="310"/>
      <c r="O67" s="311"/>
    </row>
    <row r="68" spans="7:19" x14ac:dyDescent="0.25">
      <c r="G68" s="309"/>
      <c r="H68" s="310"/>
      <c r="I68" s="310"/>
      <c r="J68" s="310"/>
      <c r="K68" s="310"/>
      <c r="L68" s="310"/>
      <c r="M68" s="310"/>
      <c r="N68" s="310"/>
      <c r="O68" s="311"/>
    </row>
    <row r="69" spans="7:19" x14ac:dyDescent="0.25">
      <c r="G69" s="309"/>
      <c r="H69" s="310"/>
      <c r="I69" s="310"/>
      <c r="J69" s="310"/>
      <c r="K69" s="310"/>
      <c r="L69" s="310"/>
      <c r="M69" s="310"/>
      <c r="N69" s="310"/>
      <c r="O69" s="311"/>
    </row>
    <row r="70" spans="7:19" x14ac:dyDescent="0.25">
      <c r="G70" s="309"/>
      <c r="H70" s="310"/>
      <c r="I70" s="310"/>
      <c r="J70" s="310"/>
      <c r="K70" s="310"/>
      <c r="L70" s="310"/>
      <c r="M70" s="310"/>
      <c r="N70" s="310"/>
      <c r="O70" s="311"/>
    </row>
    <row r="71" spans="7:19" x14ac:dyDescent="0.25">
      <c r="G71" s="309"/>
      <c r="H71" s="310"/>
      <c r="I71" s="310"/>
      <c r="J71" s="310"/>
      <c r="K71" s="310"/>
      <c r="L71" s="310"/>
      <c r="M71" s="310"/>
      <c r="N71" s="310"/>
      <c r="O71" s="311"/>
    </row>
    <row r="72" spans="7:19" x14ac:dyDescent="0.25">
      <c r="G72" s="309"/>
      <c r="H72" s="310"/>
      <c r="I72" s="310"/>
      <c r="J72" s="310"/>
      <c r="K72" s="310"/>
      <c r="L72" s="310"/>
      <c r="M72" s="310"/>
      <c r="N72" s="310"/>
      <c r="O72" s="311"/>
      <c r="P72" s="311"/>
      <c r="Q72" s="311"/>
      <c r="R72" s="311"/>
      <c r="S72" s="311"/>
    </row>
    <row r="73" spans="7:19" x14ac:dyDescent="0.25">
      <c r="P73" s="311"/>
      <c r="Q73" s="311"/>
      <c r="R73" s="311"/>
      <c r="S73" s="311"/>
    </row>
    <row r="74" spans="7:19" x14ac:dyDescent="0.25">
      <c r="P74" s="311"/>
      <c r="Q74" s="311"/>
      <c r="R74" s="311"/>
      <c r="S74" s="311"/>
    </row>
    <row r="75" spans="7:19" x14ac:dyDescent="0.25">
      <c r="P75" s="311"/>
      <c r="Q75" s="311"/>
      <c r="R75" s="311"/>
      <c r="S75" s="311"/>
    </row>
    <row r="76" spans="7:19" x14ac:dyDescent="0.25">
      <c r="P76" s="311"/>
      <c r="Q76" s="311"/>
      <c r="R76" s="311"/>
      <c r="S76" s="311"/>
    </row>
    <row r="77" spans="7:19" x14ac:dyDescent="0.25">
      <c r="P77" s="311"/>
      <c r="Q77" s="311"/>
      <c r="R77" s="311"/>
      <c r="S77" s="311"/>
    </row>
    <row r="78" spans="7:19" x14ac:dyDescent="0.25">
      <c r="P78" s="311"/>
      <c r="Q78" s="311"/>
      <c r="R78" s="311"/>
      <c r="S78" s="311"/>
    </row>
    <row r="79" spans="7:19" x14ac:dyDescent="0.25">
      <c r="P79" s="311"/>
      <c r="Q79" s="311"/>
      <c r="R79" s="311"/>
      <c r="S79" s="311"/>
    </row>
    <row r="80" spans="7:19" x14ac:dyDescent="0.25">
      <c r="P80" s="311"/>
      <c r="Q80" s="311"/>
      <c r="R80" s="311"/>
      <c r="S80" s="311"/>
    </row>
    <row r="81" spans="16:19" x14ac:dyDescent="0.25">
      <c r="P81" s="311"/>
      <c r="Q81" s="311"/>
      <c r="R81" s="311"/>
      <c r="S81" s="311"/>
    </row>
    <row r="82" spans="16:19" x14ac:dyDescent="0.25">
      <c r="P82" s="311"/>
      <c r="Q82" s="311"/>
      <c r="R82" s="311"/>
      <c r="S82" s="311"/>
    </row>
  </sheetData>
  <mergeCells count="3">
    <mergeCell ref="B4:M4"/>
    <mergeCell ref="R4:U4"/>
    <mergeCell ref="B26:M26"/>
  </mergeCells>
  <printOptions horizontalCentered="1" verticalCentered="1"/>
  <pageMargins left="0" right="0" top="0" bottom="0" header="0" footer="0"/>
  <pageSetup scale="72" orientation="portrait" r:id="rId1"/>
  <headerFooter differentOddEven="1" differentFirst="1"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B3:V73"/>
  <sheetViews>
    <sheetView showGridLines="0" view="pageBreakPreview" zoomScaleNormal="100" zoomScaleSheetLayoutView="100" zoomScalePageLayoutView="40" workbookViewId="0">
      <selection activeCell="D6" sqref="D6"/>
    </sheetView>
  </sheetViews>
  <sheetFormatPr defaultRowHeight="15" x14ac:dyDescent="0.25"/>
  <cols>
    <col min="2" max="2" width="5" customWidth="1"/>
    <col min="3" max="3" width="19" bestFit="1" customWidth="1"/>
    <col min="4" max="4" width="6.28515625" bestFit="1" customWidth="1"/>
    <col min="5" max="5" width="11.85546875" style="84" customWidth="1"/>
    <col min="6" max="6" width="12.5703125" style="84" bestFit="1" customWidth="1"/>
    <col min="7" max="7" width="11.5703125" style="84" bestFit="1" customWidth="1"/>
    <col min="8" max="8" width="10.140625" style="84" bestFit="1" customWidth="1"/>
    <col min="9" max="9" width="13.5703125" style="84" bestFit="1" customWidth="1"/>
    <col min="10" max="10" width="18" style="84" bestFit="1" customWidth="1"/>
    <col min="11" max="11" width="11" bestFit="1" customWidth="1"/>
    <col min="12" max="12" width="9.5703125" bestFit="1" customWidth="1"/>
    <col min="13" max="13" width="5" customWidth="1"/>
    <col min="14" max="14" width="9.28515625" bestFit="1" customWidth="1"/>
    <col min="15" max="15" width="9.28515625" customWidth="1"/>
    <col min="16" max="16" width="19" bestFit="1" customWidth="1"/>
    <col min="17" max="20" width="9.28515625" bestFit="1" customWidth="1"/>
  </cols>
  <sheetData>
    <row r="3" spans="2:22" ht="14.25" customHeight="1" thickBot="1" x14ac:dyDescent="0.3">
      <c r="E3" s="305">
        <v>10</v>
      </c>
      <c r="F3" s="305">
        <v>10</v>
      </c>
      <c r="G3" s="305">
        <v>20</v>
      </c>
      <c r="H3" s="610">
        <v>1.49</v>
      </c>
      <c r="I3" s="85"/>
      <c r="J3" s="85"/>
      <c r="M3" s="602"/>
    </row>
    <row r="4" spans="2:22" ht="36.75" thickBot="1" x14ac:dyDescent="0.3">
      <c r="B4" s="1051" t="s">
        <v>513</v>
      </c>
      <c r="C4" s="1051"/>
      <c r="D4" s="1051"/>
      <c r="E4" s="1051"/>
      <c r="F4" s="1051"/>
      <c r="G4" s="1051"/>
      <c r="H4" s="1051"/>
      <c r="I4" s="1051"/>
      <c r="J4" s="1051"/>
      <c r="K4" s="1051"/>
      <c r="L4" s="1051"/>
      <c r="M4" s="1051"/>
      <c r="N4" s="532"/>
      <c r="O4" s="532"/>
      <c r="Q4" s="1052" t="s">
        <v>100</v>
      </c>
      <c r="R4" s="1053"/>
      <c r="S4" s="1053"/>
      <c r="T4" s="1054"/>
      <c r="U4" s="84"/>
      <c r="V4" s="84"/>
    </row>
    <row r="5" spans="2:22" ht="15.75" thickBot="1" x14ac:dyDescent="0.3">
      <c r="C5" s="286" t="s">
        <v>88</v>
      </c>
      <c r="D5" s="287" t="s">
        <v>89</v>
      </c>
      <c r="E5" s="288" t="s">
        <v>90</v>
      </c>
      <c r="F5" s="289" t="s">
        <v>91</v>
      </c>
      <c r="G5" s="290" t="s">
        <v>92</v>
      </c>
      <c r="H5" s="175" t="s">
        <v>93</v>
      </c>
      <c r="I5" s="178" t="s">
        <v>95</v>
      </c>
      <c r="J5" s="175" t="s">
        <v>96</v>
      </c>
      <c r="K5" s="92" t="s">
        <v>99</v>
      </c>
      <c r="L5" s="92" t="s">
        <v>94</v>
      </c>
      <c r="M5" s="189"/>
      <c r="N5" s="189"/>
      <c r="O5" s="189"/>
      <c r="Q5" s="96">
        <v>20</v>
      </c>
      <c r="R5" s="97">
        <v>10</v>
      </c>
      <c r="S5" s="97">
        <v>5</v>
      </c>
      <c r="T5" s="100">
        <v>1</v>
      </c>
      <c r="U5" s="103" t="s">
        <v>101</v>
      </c>
      <c r="V5" s="86" t="s">
        <v>102</v>
      </c>
    </row>
    <row r="6" spans="2:22" x14ac:dyDescent="0.25">
      <c r="B6" s="84" t="s">
        <v>138</v>
      </c>
      <c r="C6" s="167" t="s">
        <v>130</v>
      </c>
      <c r="D6" s="171">
        <f>VLOOKUP(C6,WeeklySheet!$C$8:$Q$24,15,FALSE)</f>
        <v>0</v>
      </c>
      <c r="E6" s="149"/>
      <c r="F6" s="87"/>
      <c r="G6" s="88"/>
      <c r="H6" s="176">
        <f t="shared" ref="H6:H7" si="0">D6*H$3</f>
        <v>0</v>
      </c>
      <c r="I6" s="179">
        <f t="shared" ref="I6:I7" si="1">SUM(E6:H6)</f>
        <v>0</v>
      </c>
      <c r="J6" s="183">
        <f t="shared" ref="J6:J7" si="2">ROUND(I6,0)</f>
        <v>0</v>
      </c>
      <c r="K6" s="181">
        <v>60</v>
      </c>
      <c r="L6" s="93">
        <f t="shared" ref="L6:L7" si="3">J6-K6</f>
        <v>-60</v>
      </c>
      <c r="M6" s="89"/>
      <c r="N6" s="611" t="e">
        <f>RANK(J6,$J$6:$J$20)</f>
        <v>#N/A</v>
      </c>
      <c r="O6" s="611"/>
      <c r="P6" t="s">
        <v>130</v>
      </c>
      <c r="Q6" s="94">
        <f>FLOOR( J6 / $Q$5,1)</f>
        <v>0</v>
      </c>
      <c r="R6" s="95">
        <f>FLOOR( (J6 - Q6 * $Q$5) / $R$5,1)</f>
        <v>0</v>
      </c>
      <c r="S6" s="95">
        <f>FLOOR( (J6 - Q6 * $Q$5 - R6 * $R$5 ) / $S$5,1)</f>
        <v>0</v>
      </c>
      <c r="T6" s="101">
        <f>FLOOR( (J6 - Q6 * $Q$5 - R6 * $R$5 - S6 * $S$5 ) / $T$5,1)</f>
        <v>0</v>
      </c>
      <c r="U6" s="104">
        <f>Q6*$Q$5+R6*$R$5+S6*$S$5+T6*$T$5</f>
        <v>0</v>
      </c>
      <c r="V6" s="105">
        <f>U6-J6</f>
        <v>0</v>
      </c>
    </row>
    <row r="7" spans="2:22" x14ac:dyDescent="0.25">
      <c r="B7" s="84" t="s">
        <v>138</v>
      </c>
      <c r="C7" s="168" t="s">
        <v>29</v>
      </c>
      <c r="D7" s="172">
        <f>VLOOKUP(C7,WeeklySheet!$C$8:$Q$24,15,FALSE)</f>
        <v>24</v>
      </c>
      <c r="E7" s="150"/>
      <c r="F7" s="146"/>
      <c r="G7" s="147"/>
      <c r="H7" s="177">
        <f t="shared" si="0"/>
        <v>35.76</v>
      </c>
      <c r="I7" s="180">
        <f t="shared" si="1"/>
        <v>35.76</v>
      </c>
      <c r="J7" s="184">
        <f t="shared" si="2"/>
        <v>36</v>
      </c>
      <c r="K7" s="148">
        <v>60</v>
      </c>
      <c r="L7" s="148">
        <f t="shared" si="3"/>
        <v>-24</v>
      </c>
      <c r="M7" s="190"/>
      <c r="N7" s="611" t="e">
        <f t="shared" ref="N7:N20" si="4">RANK(J7,$J$6:$J$20)</f>
        <v>#N/A</v>
      </c>
      <c r="O7" s="611"/>
      <c r="P7" t="s">
        <v>29</v>
      </c>
      <c r="Q7" s="94">
        <f>FLOOR( J7 / $Q$5,1)</f>
        <v>1</v>
      </c>
      <c r="R7" s="95">
        <f>FLOOR( (J7 - Q7 * $Q$5) / $R$5,1)</f>
        <v>1</v>
      </c>
      <c r="S7" s="95">
        <f>FLOOR( (J7 - Q7 * $Q$5 - R7 * $R$5 ) / $S$5,1)</f>
        <v>1</v>
      </c>
      <c r="T7" s="101">
        <f>FLOOR( (J7 - Q7 * $Q$5 - R7 * $R$5 - S7 * $S$5 ) / $T$5,1)</f>
        <v>1</v>
      </c>
      <c r="U7" s="104">
        <f>Q7*$Q$5+R7*$R$5+S7*$S$5+T7*$T$5</f>
        <v>36</v>
      </c>
      <c r="V7" s="105">
        <f>U7-J7</f>
        <v>0</v>
      </c>
    </row>
    <row r="8" spans="2:22" x14ac:dyDescent="0.25">
      <c r="B8" s="84" t="s">
        <v>138</v>
      </c>
      <c r="C8" s="168" t="s">
        <v>511</v>
      </c>
      <c r="D8" s="172">
        <f>VLOOKUP(C8,WeeklySheet!$C$8:$Q$24,15,FALSE)</f>
        <v>26.5</v>
      </c>
      <c r="E8" s="150"/>
      <c r="F8" s="146"/>
      <c r="G8" s="147"/>
      <c r="H8" s="177">
        <f t="shared" ref="H8:H20" si="5">D8*H$3</f>
        <v>39.484999999999999</v>
      </c>
      <c r="I8" s="180">
        <f t="shared" ref="I8:I20" si="6">SUM(E8:H8)</f>
        <v>39.484999999999999</v>
      </c>
      <c r="J8" s="184">
        <f t="shared" ref="J8:J20" si="7">ROUND(I8,0)</f>
        <v>39</v>
      </c>
      <c r="K8" s="148">
        <v>60</v>
      </c>
      <c r="L8" s="148">
        <f t="shared" ref="L8:L20" si="8">J8-K8</f>
        <v>-21</v>
      </c>
      <c r="M8" s="190"/>
      <c r="N8" s="611" t="e">
        <f t="shared" si="4"/>
        <v>#N/A</v>
      </c>
      <c r="O8" s="611"/>
      <c r="P8" t="s">
        <v>511</v>
      </c>
      <c r="Q8" s="94">
        <f t="shared" ref="Q8:Q12" si="9">FLOOR( J8 / $Q$5,1)</f>
        <v>1</v>
      </c>
      <c r="R8" s="95">
        <f t="shared" ref="R8:R12" si="10">FLOOR( (J8 - Q8 * $Q$5) / $R$5,1)</f>
        <v>1</v>
      </c>
      <c r="S8" s="95">
        <f t="shared" ref="S8:S12" si="11">FLOOR( (J8 - Q8 * $Q$5 - R8 * $R$5 ) / $S$5,1)</f>
        <v>1</v>
      </c>
      <c r="T8" s="101">
        <f t="shared" ref="T8:T12" si="12">FLOOR( (J8 - Q8 * $Q$5 - R8 * $R$5 - S8 * $S$5 ) / $T$5,1)</f>
        <v>4</v>
      </c>
      <c r="U8" s="104">
        <f t="shared" ref="U8:U12" si="13">Q8*$Q$5+R8*$R$5+S8*$S$5+T8*$T$5</f>
        <v>39</v>
      </c>
      <c r="V8" s="105">
        <f t="shared" ref="V8:V12" si="14">U8-J8</f>
        <v>0</v>
      </c>
    </row>
    <row r="9" spans="2:22" x14ac:dyDescent="0.25">
      <c r="B9" s="84" t="s">
        <v>138</v>
      </c>
      <c r="C9" s="168" t="s">
        <v>57</v>
      </c>
      <c r="D9" s="172" t="e">
        <f>VLOOKUP(C9,WeeklySheet!$C$8:$Q$24,15,FALSE)</f>
        <v>#N/A</v>
      </c>
      <c r="E9" s="150"/>
      <c r="F9" s="146"/>
      <c r="G9" s="147"/>
      <c r="H9" s="177" t="e">
        <f t="shared" si="5"/>
        <v>#N/A</v>
      </c>
      <c r="I9" s="180" t="e">
        <f t="shared" si="6"/>
        <v>#N/A</v>
      </c>
      <c r="J9" s="184" t="e">
        <f t="shared" si="7"/>
        <v>#N/A</v>
      </c>
      <c r="K9" s="148">
        <v>60</v>
      </c>
      <c r="L9" s="148" t="e">
        <f t="shared" si="8"/>
        <v>#N/A</v>
      </c>
      <c r="M9" s="190"/>
      <c r="N9" s="611" t="e">
        <f t="shared" si="4"/>
        <v>#N/A</v>
      </c>
      <c r="O9" s="611"/>
      <c r="P9" t="s">
        <v>57</v>
      </c>
      <c r="Q9" s="94" t="e">
        <f t="shared" si="9"/>
        <v>#N/A</v>
      </c>
      <c r="R9" s="95" t="e">
        <f t="shared" si="10"/>
        <v>#N/A</v>
      </c>
      <c r="S9" s="95" t="e">
        <f t="shared" si="11"/>
        <v>#N/A</v>
      </c>
      <c r="T9" s="101" t="e">
        <f t="shared" si="12"/>
        <v>#N/A</v>
      </c>
      <c r="U9" s="104" t="e">
        <f t="shared" si="13"/>
        <v>#N/A</v>
      </c>
      <c r="V9" s="105" t="e">
        <f t="shared" si="14"/>
        <v>#N/A</v>
      </c>
    </row>
    <row r="10" spans="2:22" x14ac:dyDescent="0.25">
      <c r="B10" s="84" t="s">
        <v>138</v>
      </c>
      <c r="C10" s="168" t="s">
        <v>129</v>
      </c>
      <c r="D10" s="172">
        <f>VLOOKUP(C10,WeeklySheet!$C$8:$Q$24,15,FALSE)</f>
        <v>22.5</v>
      </c>
      <c r="E10" s="150"/>
      <c r="F10" s="146">
        <f>F3</f>
        <v>10</v>
      </c>
      <c r="G10" s="147"/>
      <c r="H10" s="177">
        <f t="shared" si="5"/>
        <v>33.524999999999999</v>
      </c>
      <c r="I10" s="180">
        <f t="shared" si="6"/>
        <v>43.524999999999999</v>
      </c>
      <c r="J10" s="184">
        <f t="shared" si="7"/>
        <v>44</v>
      </c>
      <c r="K10" s="148">
        <v>60</v>
      </c>
      <c r="L10" s="148">
        <f t="shared" si="8"/>
        <v>-16</v>
      </c>
      <c r="M10" s="190"/>
      <c r="N10" s="611" t="e">
        <f t="shared" si="4"/>
        <v>#N/A</v>
      </c>
      <c r="O10" s="611"/>
      <c r="P10" t="s">
        <v>129</v>
      </c>
      <c r="Q10" s="94">
        <f t="shared" si="9"/>
        <v>2</v>
      </c>
      <c r="R10" s="95">
        <f t="shared" si="10"/>
        <v>0</v>
      </c>
      <c r="S10" s="95">
        <f t="shared" si="11"/>
        <v>0</v>
      </c>
      <c r="T10" s="101">
        <f t="shared" si="12"/>
        <v>4</v>
      </c>
      <c r="U10" s="104">
        <f t="shared" si="13"/>
        <v>44</v>
      </c>
      <c r="V10" s="105">
        <f t="shared" si="14"/>
        <v>0</v>
      </c>
    </row>
    <row r="11" spans="2:22" x14ac:dyDescent="0.25">
      <c r="B11" s="84" t="s">
        <v>138</v>
      </c>
      <c r="C11" s="168" t="s">
        <v>34</v>
      </c>
      <c r="D11" s="172">
        <f>VLOOKUP(C11,WeeklySheet!$C$8:$Q$24,15,FALSE)</f>
        <v>20</v>
      </c>
      <c r="E11" s="150"/>
      <c r="F11" s="146"/>
      <c r="G11" s="147"/>
      <c r="H11" s="177">
        <f t="shared" si="5"/>
        <v>29.8</v>
      </c>
      <c r="I11" s="180">
        <f t="shared" si="6"/>
        <v>29.8</v>
      </c>
      <c r="J11" s="184">
        <f t="shared" si="7"/>
        <v>30</v>
      </c>
      <c r="K11" s="148">
        <v>60</v>
      </c>
      <c r="L11" s="148">
        <f t="shared" si="8"/>
        <v>-30</v>
      </c>
      <c r="M11" s="190"/>
      <c r="N11" s="611" t="e">
        <f t="shared" si="4"/>
        <v>#N/A</v>
      </c>
      <c r="O11" s="611"/>
      <c r="P11" t="s">
        <v>34</v>
      </c>
      <c r="Q11" s="94">
        <f t="shared" si="9"/>
        <v>1</v>
      </c>
      <c r="R11" s="95">
        <f t="shared" si="10"/>
        <v>1</v>
      </c>
      <c r="S11" s="95">
        <f t="shared" si="11"/>
        <v>0</v>
      </c>
      <c r="T11" s="101">
        <f t="shared" si="12"/>
        <v>0</v>
      </c>
      <c r="U11" s="104">
        <f t="shared" si="13"/>
        <v>30</v>
      </c>
      <c r="V11" s="105">
        <f t="shared" si="14"/>
        <v>0</v>
      </c>
    </row>
    <row r="12" spans="2:22" x14ac:dyDescent="0.25">
      <c r="B12" s="84" t="s">
        <v>138</v>
      </c>
      <c r="C12" s="168" t="s">
        <v>507</v>
      </c>
      <c r="D12" s="172">
        <f>VLOOKUP(C12,WeeklySheet!$C$8:$Q$24,15,FALSE)</f>
        <v>27</v>
      </c>
      <c r="E12" s="150"/>
      <c r="F12" s="146"/>
      <c r="G12" s="147"/>
      <c r="H12" s="177">
        <f t="shared" si="5"/>
        <v>40.229999999999997</v>
      </c>
      <c r="I12" s="180">
        <f t="shared" si="6"/>
        <v>40.229999999999997</v>
      </c>
      <c r="J12" s="184">
        <f t="shared" si="7"/>
        <v>40</v>
      </c>
      <c r="K12" s="148">
        <v>60</v>
      </c>
      <c r="L12" s="148">
        <f t="shared" si="8"/>
        <v>-20</v>
      </c>
      <c r="M12" s="190"/>
      <c r="N12" s="611" t="e">
        <f t="shared" si="4"/>
        <v>#N/A</v>
      </c>
      <c r="O12" s="611"/>
      <c r="P12" t="s">
        <v>507</v>
      </c>
      <c r="Q12" s="94">
        <f t="shared" si="9"/>
        <v>2</v>
      </c>
      <c r="R12" s="95">
        <f t="shared" si="10"/>
        <v>0</v>
      </c>
      <c r="S12" s="95">
        <f t="shared" si="11"/>
        <v>0</v>
      </c>
      <c r="T12" s="101">
        <f t="shared" si="12"/>
        <v>0</v>
      </c>
      <c r="U12" s="104">
        <f t="shared" si="13"/>
        <v>40</v>
      </c>
      <c r="V12" s="105">
        <f t="shared" si="14"/>
        <v>0</v>
      </c>
    </row>
    <row r="13" spans="2:22" x14ac:dyDescent="0.25">
      <c r="B13" s="84" t="s">
        <v>138</v>
      </c>
      <c r="C13" s="168" t="s">
        <v>49</v>
      </c>
      <c r="D13" s="172">
        <f>VLOOKUP(C13,WeeklySheet!$C$8:$Q$24,15,FALSE)</f>
        <v>11</v>
      </c>
      <c r="E13" s="150"/>
      <c r="F13" s="146"/>
      <c r="G13" s="147"/>
      <c r="H13" s="177">
        <f t="shared" si="5"/>
        <v>16.39</v>
      </c>
      <c r="I13" s="180">
        <f t="shared" si="6"/>
        <v>16.39</v>
      </c>
      <c r="J13" s="184">
        <f t="shared" si="7"/>
        <v>16</v>
      </c>
      <c r="K13" s="148">
        <v>60</v>
      </c>
      <c r="L13" s="148">
        <f t="shared" si="8"/>
        <v>-44</v>
      </c>
      <c r="M13" s="190"/>
      <c r="N13" s="611" t="e">
        <f t="shared" si="4"/>
        <v>#N/A</v>
      </c>
      <c r="O13" s="611"/>
      <c r="P13" t="s">
        <v>49</v>
      </c>
      <c r="Q13" s="94">
        <f t="shared" ref="Q13:Q20" si="15">FLOOR( J13 / $Q$5,1)</f>
        <v>0</v>
      </c>
      <c r="R13" s="95">
        <f t="shared" ref="R13:R20" si="16">FLOOR( (J13 - Q13 * $Q$5) / $R$5,1)</f>
        <v>1</v>
      </c>
      <c r="S13" s="95">
        <f t="shared" ref="S13:S20" si="17">FLOOR( (J13 - Q13 * $Q$5 - R13 * $R$5 ) / $S$5,1)</f>
        <v>1</v>
      </c>
      <c r="T13" s="101">
        <f t="shared" ref="T13:T20" si="18">FLOOR( (J13 - Q13 * $Q$5 - R13 * $R$5 - S13 * $S$5 ) / $T$5,1)</f>
        <v>1</v>
      </c>
      <c r="U13" s="104">
        <f t="shared" ref="U13:U21" si="19">Q13*$Q$5+R13*$R$5+S13*$S$5+T13*$T$5</f>
        <v>16</v>
      </c>
      <c r="V13" s="105">
        <f t="shared" ref="V13:V21" si="20">U13-J13</f>
        <v>0</v>
      </c>
    </row>
    <row r="14" spans="2:22" x14ac:dyDescent="0.25">
      <c r="B14" s="84" t="s">
        <v>138</v>
      </c>
      <c r="C14" s="168" t="s">
        <v>131</v>
      </c>
      <c r="D14" s="172">
        <f>VLOOKUP(C14,WeeklySheet!$C$8:$Q$24,15,FALSE)</f>
        <v>21</v>
      </c>
      <c r="E14" s="150"/>
      <c r="F14" s="146"/>
      <c r="G14" s="147"/>
      <c r="H14" s="177">
        <f t="shared" si="5"/>
        <v>31.29</v>
      </c>
      <c r="I14" s="180">
        <f t="shared" si="6"/>
        <v>31.29</v>
      </c>
      <c r="J14" s="184">
        <f t="shared" si="7"/>
        <v>31</v>
      </c>
      <c r="K14" s="148">
        <v>60</v>
      </c>
      <c r="L14" s="148">
        <f t="shared" si="8"/>
        <v>-29</v>
      </c>
      <c r="M14" s="190"/>
      <c r="N14" s="611" t="e">
        <f t="shared" si="4"/>
        <v>#N/A</v>
      </c>
      <c r="O14" s="611"/>
      <c r="P14" t="s">
        <v>131</v>
      </c>
      <c r="Q14" s="94">
        <f t="shared" si="15"/>
        <v>1</v>
      </c>
      <c r="R14" s="95">
        <f t="shared" si="16"/>
        <v>1</v>
      </c>
      <c r="S14" s="95">
        <f t="shared" si="17"/>
        <v>0</v>
      </c>
      <c r="T14" s="101">
        <f t="shared" si="18"/>
        <v>1</v>
      </c>
      <c r="U14" s="104">
        <f t="shared" si="19"/>
        <v>31</v>
      </c>
      <c r="V14" s="105">
        <f t="shared" si="20"/>
        <v>0</v>
      </c>
    </row>
    <row r="15" spans="2:22" x14ac:dyDescent="0.25">
      <c r="B15" s="84" t="s">
        <v>138</v>
      </c>
      <c r="C15" s="168" t="s">
        <v>37</v>
      </c>
      <c r="D15" s="172" t="e">
        <f>VLOOKUP(C15,WeeklySheet!$C$8:$Q$24,15,FALSE)</f>
        <v>#N/A</v>
      </c>
      <c r="E15" s="150"/>
      <c r="F15" s="146"/>
      <c r="G15" s="147"/>
      <c r="H15" s="177" t="e">
        <f t="shared" si="5"/>
        <v>#N/A</v>
      </c>
      <c r="I15" s="180" t="e">
        <f t="shared" si="6"/>
        <v>#N/A</v>
      </c>
      <c r="J15" s="184" t="e">
        <f t="shared" si="7"/>
        <v>#N/A</v>
      </c>
      <c r="K15" s="148">
        <v>60</v>
      </c>
      <c r="L15" s="148" t="e">
        <f t="shared" si="8"/>
        <v>#N/A</v>
      </c>
      <c r="M15" s="190"/>
      <c r="N15" s="611" t="e">
        <f t="shared" si="4"/>
        <v>#N/A</v>
      </c>
      <c r="O15" s="611"/>
      <c r="P15" t="s">
        <v>37</v>
      </c>
      <c r="Q15" s="94" t="e">
        <f t="shared" si="15"/>
        <v>#N/A</v>
      </c>
      <c r="R15" s="95" t="e">
        <f t="shared" si="16"/>
        <v>#N/A</v>
      </c>
      <c r="S15" s="95" t="e">
        <f t="shared" si="17"/>
        <v>#N/A</v>
      </c>
      <c r="T15" s="101" t="e">
        <f t="shared" si="18"/>
        <v>#N/A</v>
      </c>
      <c r="U15" s="104" t="e">
        <f t="shared" si="19"/>
        <v>#N/A</v>
      </c>
      <c r="V15" s="105" t="e">
        <f t="shared" si="20"/>
        <v>#N/A</v>
      </c>
    </row>
    <row r="16" spans="2:22" x14ac:dyDescent="0.25">
      <c r="B16" s="84" t="s">
        <v>138</v>
      </c>
      <c r="C16" s="168" t="s">
        <v>38</v>
      </c>
      <c r="D16" s="172">
        <f>VLOOKUP(C16,WeeklySheet!$C$8:$Q$24,15,FALSE)</f>
        <v>25</v>
      </c>
      <c r="E16" s="150"/>
      <c r="F16" s="146"/>
      <c r="G16" s="147"/>
      <c r="H16" s="177">
        <f t="shared" si="5"/>
        <v>37.25</v>
      </c>
      <c r="I16" s="180">
        <f t="shared" si="6"/>
        <v>37.25</v>
      </c>
      <c r="J16" s="184">
        <f t="shared" si="7"/>
        <v>37</v>
      </c>
      <c r="K16" s="148">
        <v>60</v>
      </c>
      <c r="L16" s="148">
        <f t="shared" si="8"/>
        <v>-23</v>
      </c>
      <c r="M16" s="190"/>
      <c r="N16" s="611" t="e">
        <f t="shared" si="4"/>
        <v>#N/A</v>
      </c>
      <c r="O16" s="611"/>
      <c r="P16" t="s">
        <v>38</v>
      </c>
      <c r="Q16" s="94">
        <f t="shared" si="15"/>
        <v>1</v>
      </c>
      <c r="R16" s="95">
        <f t="shared" si="16"/>
        <v>1</v>
      </c>
      <c r="S16" s="95">
        <f t="shared" si="17"/>
        <v>1</v>
      </c>
      <c r="T16" s="101">
        <f t="shared" si="18"/>
        <v>2</v>
      </c>
      <c r="U16" s="104">
        <f t="shared" si="19"/>
        <v>37</v>
      </c>
      <c r="V16" s="105">
        <f t="shared" si="20"/>
        <v>0</v>
      </c>
    </row>
    <row r="17" spans="2:22" x14ac:dyDescent="0.25">
      <c r="B17" s="84" t="s">
        <v>138</v>
      </c>
      <c r="C17" s="168" t="s">
        <v>39</v>
      </c>
      <c r="D17" s="172">
        <f>VLOOKUP(C17,WeeklySheet!$C$8:$Q$24,15,FALSE)</f>
        <v>27.5</v>
      </c>
      <c r="E17" s="150"/>
      <c r="F17" s="146"/>
      <c r="G17" s="147">
        <f>G3</f>
        <v>20</v>
      </c>
      <c r="H17" s="177">
        <f t="shared" si="5"/>
        <v>40.975000000000001</v>
      </c>
      <c r="I17" s="180">
        <f t="shared" si="6"/>
        <v>60.975000000000001</v>
      </c>
      <c r="J17" s="184">
        <f t="shared" si="7"/>
        <v>61</v>
      </c>
      <c r="K17" s="148">
        <v>60</v>
      </c>
      <c r="L17" s="148">
        <f t="shared" si="8"/>
        <v>1</v>
      </c>
      <c r="M17" s="190"/>
      <c r="N17" s="611" t="e">
        <f t="shared" si="4"/>
        <v>#N/A</v>
      </c>
      <c r="O17" s="611"/>
      <c r="P17" t="s">
        <v>39</v>
      </c>
      <c r="Q17" s="94">
        <f t="shared" si="15"/>
        <v>3</v>
      </c>
      <c r="R17" s="95">
        <f t="shared" si="16"/>
        <v>0</v>
      </c>
      <c r="S17" s="95">
        <f t="shared" si="17"/>
        <v>0</v>
      </c>
      <c r="T17" s="101">
        <f t="shared" si="18"/>
        <v>1</v>
      </c>
      <c r="U17" s="104">
        <f t="shared" si="19"/>
        <v>61</v>
      </c>
      <c r="V17" s="105">
        <f t="shared" si="20"/>
        <v>0</v>
      </c>
    </row>
    <row r="18" spans="2:22" x14ac:dyDescent="0.25">
      <c r="B18" s="84" t="s">
        <v>138</v>
      </c>
      <c r="C18" s="168" t="s">
        <v>40</v>
      </c>
      <c r="D18" s="172">
        <f>VLOOKUP(C18,WeeklySheet!$C$8:$Q$24,15,FALSE)</f>
        <v>27.5</v>
      </c>
      <c r="E18" s="150"/>
      <c r="F18" s="146"/>
      <c r="G18" s="147"/>
      <c r="H18" s="177">
        <f t="shared" si="5"/>
        <v>40.975000000000001</v>
      </c>
      <c r="I18" s="180">
        <f t="shared" si="6"/>
        <v>40.975000000000001</v>
      </c>
      <c r="J18" s="184">
        <f t="shared" si="7"/>
        <v>41</v>
      </c>
      <c r="K18" s="148">
        <v>60</v>
      </c>
      <c r="L18" s="148">
        <f t="shared" si="8"/>
        <v>-19</v>
      </c>
      <c r="M18" s="190"/>
      <c r="N18" s="611" t="e">
        <f t="shared" si="4"/>
        <v>#N/A</v>
      </c>
      <c r="O18" s="611"/>
      <c r="P18" t="s">
        <v>40</v>
      </c>
      <c r="Q18" s="94">
        <f t="shared" si="15"/>
        <v>2</v>
      </c>
      <c r="R18" s="95">
        <f t="shared" si="16"/>
        <v>0</v>
      </c>
      <c r="S18" s="95">
        <f t="shared" si="17"/>
        <v>0</v>
      </c>
      <c r="T18" s="101">
        <f t="shared" si="18"/>
        <v>1</v>
      </c>
      <c r="U18" s="104">
        <f t="shared" si="19"/>
        <v>41</v>
      </c>
      <c r="V18" s="105">
        <f t="shared" si="20"/>
        <v>0</v>
      </c>
    </row>
    <row r="19" spans="2:22" x14ac:dyDescent="0.25">
      <c r="B19" s="84" t="s">
        <v>138</v>
      </c>
      <c r="C19" s="168" t="s">
        <v>41</v>
      </c>
      <c r="D19" s="172">
        <f>VLOOKUP(C19,WeeklySheet!$C$8:$Q$24,15,FALSE)</f>
        <v>14</v>
      </c>
      <c r="E19" s="150"/>
      <c r="F19" s="146"/>
      <c r="G19" s="147"/>
      <c r="H19" s="177">
        <f t="shared" si="5"/>
        <v>20.86</v>
      </c>
      <c r="I19" s="180">
        <f t="shared" si="6"/>
        <v>20.86</v>
      </c>
      <c r="J19" s="184">
        <f t="shared" si="7"/>
        <v>21</v>
      </c>
      <c r="K19" s="148">
        <v>60</v>
      </c>
      <c r="L19" s="148">
        <f t="shared" si="8"/>
        <v>-39</v>
      </c>
      <c r="M19" s="190"/>
      <c r="N19" s="611" t="e">
        <f t="shared" si="4"/>
        <v>#N/A</v>
      </c>
      <c r="O19" s="611"/>
      <c r="P19" t="s">
        <v>41</v>
      </c>
      <c r="Q19" s="94">
        <f t="shared" si="15"/>
        <v>1</v>
      </c>
      <c r="R19" s="95">
        <f t="shared" si="16"/>
        <v>0</v>
      </c>
      <c r="S19" s="95">
        <f t="shared" si="17"/>
        <v>0</v>
      </c>
      <c r="T19" s="101">
        <f t="shared" si="18"/>
        <v>1</v>
      </c>
      <c r="U19" s="104">
        <f t="shared" si="19"/>
        <v>21</v>
      </c>
      <c r="V19" s="105">
        <f t="shared" si="20"/>
        <v>0</v>
      </c>
    </row>
    <row r="20" spans="2:22" ht="15.75" thickBot="1" x14ac:dyDescent="0.3">
      <c r="B20" s="84" t="s">
        <v>138</v>
      </c>
      <c r="C20" s="169" t="s">
        <v>521</v>
      </c>
      <c r="D20" s="173">
        <f>VLOOKUP(C20,WeeklySheet!$C$8:$Q$24,15,FALSE)</f>
        <v>27</v>
      </c>
      <c r="E20" s="285">
        <f>E3</f>
        <v>10</v>
      </c>
      <c r="F20" s="279"/>
      <c r="G20" s="280"/>
      <c r="H20" s="281">
        <f t="shared" si="5"/>
        <v>40.229999999999997</v>
      </c>
      <c r="I20" s="282">
        <f t="shared" si="6"/>
        <v>50.23</v>
      </c>
      <c r="J20" s="283">
        <f t="shared" si="7"/>
        <v>50</v>
      </c>
      <c r="K20" s="148">
        <v>60</v>
      </c>
      <c r="L20" s="284">
        <f t="shared" si="8"/>
        <v>-10</v>
      </c>
      <c r="M20" s="190"/>
      <c r="N20" s="611" t="e">
        <f t="shared" si="4"/>
        <v>#N/A</v>
      </c>
      <c r="O20" s="611"/>
      <c r="P20" t="s">
        <v>521</v>
      </c>
      <c r="Q20" s="94">
        <f t="shared" si="15"/>
        <v>2</v>
      </c>
      <c r="R20" s="95">
        <f t="shared" si="16"/>
        <v>1</v>
      </c>
      <c r="S20" s="95">
        <f t="shared" si="17"/>
        <v>0</v>
      </c>
      <c r="T20" s="101">
        <f t="shared" si="18"/>
        <v>0</v>
      </c>
      <c r="U20" s="104">
        <f t="shared" si="19"/>
        <v>50</v>
      </c>
      <c r="V20" s="105">
        <f t="shared" si="20"/>
        <v>0</v>
      </c>
    </row>
    <row r="21" spans="2:22" ht="15.75" thickBot="1" x14ac:dyDescent="0.3">
      <c r="C21" s="170" t="s">
        <v>1</v>
      </c>
      <c r="D21" s="174" t="e">
        <f t="shared" ref="D21:L21" si="21">SUM(D6:D20)</f>
        <v>#N/A</v>
      </c>
      <c r="E21" s="291">
        <f t="shared" si="21"/>
        <v>10</v>
      </c>
      <c r="F21" s="292">
        <f t="shared" si="21"/>
        <v>10</v>
      </c>
      <c r="G21" s="293">
        <f t="shared" si="21"/>
        <v>20</v>
      </c>
      <c r="H21" s="294" t="e">
        <f t="shared" si="21"/>
        <v>#N/A</v>
      </c>
      <c r="I21" s="295" t="e">
        <f t="shared" si="21"/>
        <v>#N/A</v>
      </c>
      <c r="J21" s="296" t="e">
        <f t="shared" si="21"/>
        <v>#N/A</v>
      </c>
      <c r="K21" s="297">
        <f>SUM(K6:K20)</f>
        <v>900</v>
      </c>
      <c r="L21" s="297" t="e">
        <f t="shared" si="21"/>
        <v>#N/A</v>
      </c>
      <c r="M21" s="89"/>
      <c r="Q21" s="98" t="e">
        <f>SUM(Q6:Q20)</f>
        <v>#N/A</v>
      </c>
      <c r="R21" s="99" t="e">
        <f>SUM(R6:R20)</f>
        <v>#N/A</v>
      </c>
      <c r="S21" s="99" t="e">
        <f>SUM(S6:S20)</f>
        <v>#N/A</v>
      </c>
      <c r="T21" s="102" t="e">
        <f>SUM(T6:T20)</f>
        <v>#N/A</v>
      </c>
      <c r="U21" s="106" t="e">
        <f t="shared" si="19"/>
        <v>#N/A</v>
      </c>
      <c r="V21" s="107" t="e">
        <f t="shared" si="20"/>
        <v>#N/A</v>
      </c>
    </row>
    <row r="22" spans="2:22" ht="15.75" thickBot="1" x14ac:dyDescent="0.3">
      <c r="C22" s="83"/>
      <c r="D22" s="49"/>
      <c r="E22" s="89"/>
      <c r="F22" s="89"/>
      <c r="G22" s="89"/>
      <c r="H22" s="89"/>
      <c r="I22" s="89"/>
      <c r="J22" s="89"/>
      <c r="K22" s="89"/>
      <c r="L22" s="89"/>
      <c r="M22" s="89"/>
    </row>
    <row r="23" spans="2:22" x14ac:dyDescent="0.25">
      <c r="J23" s="85"/>
      <c r="Q23" s="600" t="s">
        <v>97</v>
      </c>
      <c r="R23" s="601" t="s">
        <v>98</v>
      </c>
    </row>
    <row r="24" spans="2:22" ht="15.75" thickBot="1" x14ac:dyDescent="0.3">
      <c r="I24"/>
      <c r="J24"/>
      <c r="Q24" s="90">
        <f>COUNTIF($L$6:$L$20,"&gt;=" &amp; 0)</f>
        <v>1</v>
      </c>
      <c r="R24" s="91">
        <f>COUNTIF($L$6:$L$20,"&lt;" &amp; 0)</f>
        <v>12</v>
      </c>
    </row>
    <row r="26" spans="2:22" x14ac:dyDescent="0.25">
      <c r="E26"/>
      <c r="F26"/>
      <c r="G26"/>
      <c r="H26"/>
    </row>
    <row r="27" spans="2:22" ht="36" x14ac:dyDescent="0.25">
      <c r="B27" s="1055"/>
      <c r="C27" s="1055"/>
      <c r="D27" s="1055"/>
      <c r="E27" s="1055"/>
      <c r="F27" s="1055"/>
      <c r="G27" s="1055"/>
      <c r="H27" s="1055"/>
      <c r="I27" s="1055"/>
      <c r="J27" s="1055"/>
      <c r="K27" s="1055"/>
      <c r="L27" s="1055"/>
      <c r="M27" s="1055"/>
    </row>
    <row r="63" spans="7:18" x14ac:dyDescent="0.25">
      <c r="G63" s="309"/>
      <c r="H63" s="310"/>
      <c r="I63" s="310"/>
      <c r="J63" s="310"/>
      <c r="K63" s="310"/>
      <c r="L63" s="310"/>
      <c r="M63" s="310"/>
      <c r="N63" s="310"/>
      <c r="O63" s="311"/>
      <c r="P63" s="311"/>
      <c r="Q63" s="311"/>
      <c r="R63" s="311"/>
    </row>
    <row r="64" spans="7:18" x14ac:dyDescent="0.25">
      <c r="G64" s="309"/>
      <c r="H64" s="310"/>
      <c r="I64" s="310"/>
      <c r="J64" s="310"/>
      <c r="K64" s="310"/>
      <c r="L64" s="310"/>
      <c r="M64" s="310"/>
      <c r="N64" s="310"/>
      <c r="O64" s="311"/>
      <c r="P64" s="311"/>
      <c r="Q64" s="311"/>
      <c r="R64" s="311"/>
    </row>
    <row r="65" spans="7:18" x14ac:dyDescent="0.25">
      <c r="G65" s="309"/>
      <c r="H65" s="310"/>
      <c r="I65" s="310"/>
      <c r="J65" s="310"/>
      <c r="K65" s="310"/>
      <c r="L65" s="310"/>
      <c r="M65" s="310"/>
      <c r="N65" s="310"/>
      <c r="O65" s="311"/>
      <c r="P65" s="311"/>
      <c r="Q65" s="311"/>
      <c r="R65" s="311"/>
    </row>
    <row r="66" spans="7:18" x14ac:dyDescent="0.25">
      <c r="G66" s="309"/>
      <c r="H66" s="310"/>
      <c r="I66" s="310"/>
      <c r="J66" s="310"/>
      <c r="K66" s="310"/>
      <c r="L66" s="310"/>
      <c r="M66" s="310"/>
      <c r="N66" s="310"/>
      <c r="O66" s="311"/>
      <c r="P66" s="311"/>
      <c r="Q66" s="311"/>
      <c r="R66" s="311"/>
    </row>
    <row r="67" spans="7:18" x14ac:dyDescent="0.25">
      <c r="G67" s="309"/>
      <c r="H67" s="310"/>
      <c r="I67" s="310"/>
      <c r="J67" s="310"/>
      <c r="K67" s="310"/>
      <c r="L67" s="310"/>
      <c r="M67" s="310"/>
      <c r="N67" s="310"/>
      <c r="O67" s="311"/>
      <c r="P67" s="311"/>
      <c r="Q67" s="311"/>
      <c r="R67" s="311"/>
    </row>
    <row r="68" spans="7:18" x14ac:dyDescent="0.25">
      <c r="G68" s="309"/>
      <c r="H68" s="310"/>
      <c r="I68" s="310"/>
      <c r="J68" s="310"/>
      <c r="K68" s="310"/>
      <c r="L68" s="310"/>
      <c r="M68" s="310"/>
      <c r="N68" s="310"/>
      <c r="O68" s="311"/>
      <c r="P68" s="311"/>
      <c r="Q68" s="311"/>
      <c r="R68" s="311"/>
    </row>
    <row r="69" spans="7:18" x14ac:dyDescent="0.25">
      <c r="G69" s="309"/>
      <c r="H69" s="310"/>
      <c r="I69" s="310"/>
      <c r="J69" s="310"/>
      <c r="K69" s="310"/>
      <c r="L69" s="310"/>
      <c r="M69" s="310"/>
      <c r="N69" s="310"/>
      <c r="O69" s="311"/>
      <c r="P69" s="311"/>
      <c r="Q69" s="311"/>
      <c r="R69" s="311"/>
    </row>
    <row r="70" spans="7:18" x14ac:dyDescent="0.25">
      <c r="G70" s="309"/>
      <c r="H70" s="310"/>
      <c r="I70" s="310"/>
      <c r="J70" s="310"/>
      <c r="K70" s="310"/>
      <c r="L70" s="310"/>
      <c r="M70" s="310"/>
      <c r="N70" s="310"/>
      <c r="O70" s="311"/>
      <c r="P70" s="311"/>
      <c r="Q70" s="311"/>
      <c r="R70" s="311"/>
    </row>
    <row r="71" spans="7:18" x14ac:dyDescent="0.25">
      <c r="G71" s="309"/>
      <c r="H71" s="310"/>
      <c r="I71" s="310"/>
      <c r="J71" s="310"/>
      <c r="K71" s="310"/>
      <c r="L71" s="310"/>
      <c r="M71" s="310"/>
      <c r="N71" s="310"/>
      <c r="O71" s="311"/>
      <c r="P71" s="311"/>
      <c r="Q71" s="311"/>
      <c r="R71" s="311"/>
    </row>
    <row r="72" spans="7:18" x14ac:dyDescent="0.25">
      <c r="G72" s="309"/>
      <c r="H72" s="310"/>
      <c r="I72" s="310"/>
      <c r="J72" s="310"/>
      <c r="K72" s="310"/>
      <c r="L72" s="310"/>
      <c r="M72" s="310"/>
      <c r="N72" s="310"/>
      <c r="O72" s="311"/>
      <c r="P72" s="311"/>
      <c r="Q72" s="311"/>
      <c r="R72" s="311"/>
    </row>
    <row r="73" spans="7:18" x14ac:dyDescent="0.25">
      <c r="G73" s="309"/>
      <c r="H73" s="310"/>
      <c r="I73" s="310"/>
      <c r="J73" s="310"/>
      <c r="K73" s="310"/>
      <c r="L73" s="310"/>
      <c r="M73" s="310"/>
      <c r="N73" s="310"/>
      <c r="O73" s="311"/>
      <c r="P73" s="311"/>
      <c r="Q73" s="311"/>
      <c r="R73" s="311"/>
    </row>
  </sheetData>
  <mergeCells count="3">
    <mergeCell ref="B4:M4"/>
    <mergeCell ref="Q4:T4"/>
    <mergeCell ref="B27:M27"/>
  </mergeCells>
  <printOptions horizontalCentered="1"/>
  <pageMargins left="0" right="0" top="0" bottom="0" header="0" footer="0"/>
  <pageSetup scale="69" orientation="portrait" r:id="rId1"/>
  <headerFooter differentOddEven="1" differentFirst="1"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B3:U26"/>
  <sheetViews>
    <sheetView showGridLines="0" view="pageBreakPreview" zoomScaleNormal="100" zoomScaleSheetLayoutView="100" zoomScalePageLayoutView="40" workbookViewId="0">
      <selection activeCell="J18" sqref="J18"/>
    </sheetView>
  </sheetViews>
  <sheetFormatPr defaultRowHeight="15" x14ac:dyDescent="0.25"/>
  <cols>
    <col min="2" max="2" width="5" customWidth="1"/>
    <col min="3" max="3" width="19" bestFit="1" customWidth="1"/>
    <col min="4" max="4" width="6.28515625" bestFit="1" customWidth="1"/>
    <col min="5" max="5" width="11.85546875" style="84" customWidth="1"/>
    <col min="6" max="6" width="12.5703125" style="84" bestFit="1" customWidth="1"/>
    <col min="7" max="7" width="11.5703125" style="84" bestFit="1" customWidth="1"/>
    <col min="8" max="8" width="10.140625" style="84" bestFit="1" customWidth="1"/>
    <col min="9" max="9" width="13.5703125" style="84" bestFit="1" customWidth="1"/>
    <col min="10" max="10" width="18" style="84" bestFit="1" customWidth="1"/>
    <col min="11" max="11" width="11" bestFit="1" customWidth="1"/>
    <col min="12" max="12" width="9.5703125" bestFit="1" customWidth="1"/>
    <col min="13" max="13" width="5" customWidth="1"/>
    <col min="14" max="14" width="9.28515625" bestFit="1" customWidth="1"/>
    <col min="15" max="15" width="19" bestFit="1" customWidth="1"/>
    <col min="16" max="19" width="9.28515625" bestFit="1" customWidth="1"/>
  </cols>
  <sheetData>
    <row r="3" spans="2:21" ht="14.25" customHeight="1" thickBot="1" x14ac:dyDescent="0.3">
      <c r="E3" s="305">
        <v>10</v>
      </c>
      <c r="F3" s="305">
        <v>10</v>
      </c>
      <c r="G3" s="305">
        <v>20</v>
      </c>
      <c r="H3" s="305">
        <v>2.15</v>
      </c>
      <c r="I3" s="85"/>
      <c r="J3" s="85"/>
      <c r="M3" s="533"/>
    </row>
    <row r="4" spans="2:21" ht="36.75" thickBot="1" x14ac:dyDescent="0.3">
      <c r="B4" s="1051" t="s">
        <v>155</v>
      </c>
      <c r="C4" s="1051"/>
      <c r="D4" s="1051"/>
      <c r="E4" s="1051"/>
      <c r="F4" s="1051"/>
      <c r="G4" s="1051"/>
      <c r="H4" s="1051"/>
      <c r="I4" s="1051"/>
      <c r="J4" s="1051"/>
      <c r="K4" s="1051"/>
      <c r="L4" s="1051"/>
      <c r="M4" s="1051"/>
      <c r="N4" s="532"/>
      <c r="P4" s="1052" t="s">
        <v>100</v>
      </c>
      <c r="Q4" s="1053"/>
      <c r="R4" s="1053"/>
      <c r="S4" s="1054"/>
      <c r="T4" s="84"/>
      <c r="U4" s="84"/>
    </row>
    <row r="5" spans="2:21" ht="15.75" thickBot="1" x14ac:dyDescent="0.3">
      <c r="C5" s="286" t="s">
        <v>88</v>
      </c>
      <c r="D5" s="287" t="s">
        <v>89</v>
      </c>
      <c r="E5" s="288" t="s">
        <v>90</v>
      </c>
      <c r="F5" s="289" t="s">
        <v>91</v>
      </c>
      <c r="G5" s="290" t="s">
        <v>92</v>
      </c>
      <c r="H5" s="175" t="s">
        <v>93</v>
      </c>
      <c r="I5" s="178" t="s">
        <v>95</v>
      </c>
      <c r="J5" s="175" t="s">
        <v>96</v>
      </c>
      <c r="K5" s="92" t="s">
        <v>99</v>
      </c>
      <c r="L5" s="92" t="s">
        <v>94</v>
      </c>
      <c r="M5" s="189"/>
      <c r="N5" s="189"/>
      <c r="P5" s="96">
        <v>20</v>
      </c>
      <c r="Q5" s="97">
        <v>10</v>
      </c>
      <c r="R5" s="97">
        <v>5</v>
      </c>
      <c r="S5" s="100">
        <v>1</v>
      </c>
      <c r="T5" s="103" t="s">
        <v>101</v>
      </c>
      <c r="U5" s="86" t="s">
        <v>102</v>
      </c>
    </row>
    <row r="6" spans="2:21" x14ac:dyDescent="0.25">
      <c r="B6" s="84" t="s">
        <v>138</v>
      </c>
      <c r="C6" s="167" t="s">
        <v>130</v>
      </c>
      <c r="D6" s="171">
        <f>VLOOKUP(C6,WeeklySheet!$C$8:$Q$24,15,FALSE)</f>
        <v>0</v>
      </c>
      <c r="E6" s="149"/>
      <c r="F6" s="87"/>
      <c r="G6" s="88"/>
      <c r="H6" s="176">
        <f t="shared" ref="H6:H19" si="0">D6*H$3</f>
        <v>0</v>
      </c>
      <c r="I6" s="179">
        <f t="shared" ref="I6:I19" si="1">SUM(E6:H6)</f>
        <v>0</v>
      </c>
      <c r="J6" s="183">
        <f t="shared" ref="J6:J19" si="2">ROUND(I6,0)</f>
        <v>0</v>
      </c>
      <c r="K6" s="181">
        <v>60</v>
      </c>
      <c r="L6" s="93">
        <f t="shared" ref="L6:L19" si="3">J6-K6</f>
        <v>-60</v>
      </c>
      <c r="M6" s="89"/>
      <c r="N6" s="89"/>
      <c r="O6" t="str">
        <f>C6</f>
        <v>Angelosanto, Nick</v>
      </c>
      <c r="P6" s="94">
        <f>FLOOR( J6 / $P$5,1)</f>
        <v>0</v>
      </c>
      <c r="Q6" s="95">
        <f>FLOOR( (J6 - P6 * $P$5) / $Q$5,1)</f>
        <v>0</v>
      </c>
      <c r="R6" s="95">
        <f>FLOOR( (J6 - P6 * $P$5 - Q6 * $Q$5 ) / $R$5,1)</f>
        <v>0</v>
      </c>
      <c r="S6" s="101">
        <f>FLOOR( (J6 - P6 * $P$5 - Q6 * $Q$5 - R6 * $R$5 ) / $S$5,1)</f>
        <v>0</v>
      </c>
      <c r="T6" s="104">
        <f>P6*$P$5+Q6*$Q$5+R6*$R$5+S6*$S$5</f>
        <v>0</v>
      </c>
      <c r="U6" s="105">
        <f>T6-J6</f>
        <v>0</v>
      </c>
    </row>
    <row r="7" spans="2:21" x14ac:dyDescent="0.25">
      <c r="B7" s="84" t="s">
        <v>138</v>
      </c>
      <c r="C7" s="168" t="s">
        <v>157</v>
      </c>
      <c r="D7" s="172">
        <f>VLOOKUP(C7,WeeklySheet!$C$8:$Q$24,15,FALSE)</f>
        <v>24</v>
      </c>
      <c r="E7" s="150"/>
      <c r="F7" s="146">
        <f>F3</f>
        <v>10</v>
      </c>
      <c r="G7" s="147">
        <v>10</v>
      </c>
      <c r="H7" s="177">
        <f t="shared" si="0"/>
        <v>51.599999999999994</v>
      </c>
      <c r="I7" s="180">
        <f t="shared" si="1"/>
        <v>71.599999999999994</v>
      </c>
      <c r="J7" s="184">
        <f t="shared" si="2"/>
        <v>72</v>
      </c>
      <c r="K7" s="148">
        <v>60</v>
      </c>
      <c r="L7" s="148">
        <f t="shared" si="3"/>
        <v>12</v>
      </c>
      <c r="M7" s="190"/>
      <c r="N7" s="190"/>
      <c r="O7" t="str">
        <f t="shared" ref="O7:O19" si="4">C7</f>
        <v>Burke, David*</v>
      </c>
      <c r="P7" s="94">
        <f t="shared" ref="P7:P19" si="5">FLOOR( J7 / $P$5,1)</f>
        <v>3</v>
      </c>
      <c r="Q7" s="95">
        <f t="shared" ref="Q7:Q19" si="6">FLOOR( (J7 - P7 * $P$5) / $Q$5,1)</f>
        <v>1</v>
      </c>
      <c r="R7" s="95">
        <f t="shared" ref="R7:R19" si="7">FLOOR( (J7 - P7 * $P$5 - Q7 * $Q$5 ) / $R$5,1)</f>
        <v>0</v>
      </c>
      <c r="S7" s="101">
        <f t="shared" ref="S7:S19" si="8">FLOOR( (J7 - P7 * $P$5 - Q7 * $Q$5 - R7 * $R$5 ) / $S$5,1)</f>
        <v>2</v>
      </c>
      <c r="T7" s="104">
        <f t="shared" ref="T7:T19" si="9">P7*$P$5+Q7*$Q$5+R7*$R$5+S7*$S$5</f>
        <v>72</v>
      </c>
      <c r="U7" s="105">
        <f t="shared" ref="U7:U19" si="10">T7-J7</f>
        <v>0</v>
      </c>
    </row>
    <row r="8" spans="2:21" x14ac:dyDescent="0.25">
      <c r="B8" s="84">
        <v>2</v>
      </c>
      <c r="C8" s="168" t="s">
        <v>37</v>
      </c>
      <c r="D8" s="172" t="e">
        <f>VLOOKUP(C8,WeeklySheet!$C$8:$Q$24,15,FALSE)</f>
        <v>#N/A</v>
      </c>
      <c r="E8" s="150"/>
      <c r="F8" s="146"/>
      <c r="G8" s="147"/>
      <c r="H8" s="177" t="e">
        <f t="shared" si="0"/>
        <v>#N/A</v>
      </c>
      <c r="I8" s="180" t="e">
        <f t="shared" si="1"/>
        <v>#N/A</v>
      </c>
      <c r="J8" s="184" t="e">
        <f t="shared" si="2"/>
        <v>#N/A</v>
      </c>
      <c r="K8" s="182">
        <v>30</v>
      </c>
      <c r="L8" s="148" t="e">
        <f t="shared" si="3"/>
        <v>#N/A</v>
      </c>
      <c r="M8" s="190"/>
      <c r="N8" s="190"/>
      <c r="O8" t="str">
        <f t="shared" si="4"/>
        <v>Trachsel, Bill</v>
      </c>
      <c r="P8" s="94" t="e">
        <f t="shared" si="5"/>
        <v>#N/A</v>
      </c>
      <c r="Q8" s="95" t="e">
        <f t="shared" si="6"/>
        <v>#N/A</v>
      </c>
      <c r="R8" s="95" t="e">
        <f t="shared" si="7"/>
        <v>#N/A</v>
      </c>
      <c r="S8" s="101" t="e">
        <f t="shared" si="8"/>
        <v>#N/A</v>
      </c>
      <c r="T8" s="104" t="e">
        <f t="shared" si="9"/>
        <v>#N/A</v>
      </c>
      <c r="U8" s="105" t="e">
        <f t="shared" si="10"/>
        <v>#N/A</v>
      </c>
    </row>
    <row r="9" spans="2:21" x14ac:dyDescent="0.25">
      <c r="B9" s="84" t="s">
        <v>138</v>
      </c>
      <c r="C9" s="168" t="s">
        <v>162</v>
      </c>
      <c r="D9" s="172">
        <f>VLOOKUP(C9,WeeklySheet!$C$8:$Q$24,15,FALSE)</f>
        <v>27.5</v>
      </c>
      <c r="E9" s="150">
        <f>E3</f>
        <v>10</v>
      </c>
      <c r="F9" s="146"/>
      <c r="G9" s="147">
        <v>10</v>
      </c>
      <c r="H9" s="177">
        <f t="shared" si="0"/>
        <v>59.125</v>
      </c>
      <c r="I9" s="180">
        <f t="shared" si="1"/>
        <v>79.125</v>
      </c>
      <c r="J9" s="184">
        <f t="shared" si="2"/>
        <v>79</v>
      </c>
      <c r="K9" s="148">
        <v>60</v>
      </c>
      <c r="L9" s="148">
        <f t="shared" si="3"/>
        <v>19</v>
      </c>
      <c r="M9" s="190"/>
      <c r="N9" s="190"/>
      <c r="O9" t="str">
        <f t="shared" si="4"/>
        <v>Trachsel, Jay*</v>
      </c>
      <c r="P9" s="94">
        <f t="shared" si="5"/>
        <v>3</v>
      </c>
      <c r="Q9" s="95">
        <f t="shared" si="6"/>
        <v>1</v>
      </c>
      <c r="R9" s="95">
        <f t="shared" si="7"/>
        <v>1</v>
      </c>
      <c r="S9" s="101">
        <f t="shared" si="8"/>
        <v>4</v>
      </c>
      <c r="T9" s="104">
        <f t="shared" si="9"/>
        <v>79</v>
      </c>
      <c r="U9" s="105">
        <f t="shared" si="10"/>
        <v>0</v>
      </c>
    </row>
    <row r="10" spans="2:21" x14ac:dyDescent="0.25">
      <c r="B10" s="84" t="s">
        <v>138</v>
      </c>
      <c r="C10" s="168" t="s">
        <v>163</v>
      </c>
      <c r="D10" s="172">
        <f>VLOOKUP(C10,WeeklySheet!$C$8:$Q$24,15,FALSE)</f>
        <v>15</v>
      </c>
      <c r="E10" s="150"/>
      <c r="F10" s="146"/>
      <c r="G10" s="147"/>
      <c r="H10" s="177">
        <f t="shared" si="0"/>
        <v>32.25</v>
      </c>
      <c r="I10" s="180">
        <f t="shared" si="1"/>
        <v>32.25</v>
      </c>
      <c r="J10" s="184">
        <f t="shared" si="2"/>
        <v>32</v>
      </c>
      <c r="K10" s="148">
        <v>60</v>
      </c>
      <c r="L10" s="148">
        <f t="shared" si="3"/>
        <v>-28</v>
      </c>
      <c r="M10" s="190"/>
      <c r="N10" s="190"/>
      <c r="O10" t="str">
        <f t="shared" si="4"/>
        <v>Trachsel, Jeff*</v>
      </c>
      <c r="P10" s="94">
        <f t="shared" si="5"/>
        <v>1</v>
      </c>
      <c r="Q10" s="95">
        <f t="shared" si="6"/>
        <v>1</v>
      </c>
      <c r="R10" s="95">
        <f t="shared" si="7"/>
        <v>0</v>
      </c>
      <c r="S10" s="101">
        <f t="shared" si="8"/>
        <v>2</v>
      </c>
      <c r="T10" s="104">
        <f t="shared" si="9"/>
        <v>32</v>
      </c>
      <c r="U10" s="105">
        <f t="shared" si="10"/>
        <v>0</v>
      </c>
    </row>
    <row r="11" spans="2:21" ht="15.75" thickBot="1" x14ac:dyDescent="0.3">
      <c r="B11" s="84" t="s">
        <v>138</v>
      </c>
      <c r="C11" s="169" t="s">
        <v>164</v>
      </c>
      <c r="D11" s="173">
        <f>VLOOKUP(C11,WeeklySheet!$C$8:$Q$24,15,FALSE)</f>
        <v>27.5</v>
      </c>
      <c r="E11" s="285"/>
      <c r="F11" s="279"/>
      <c r="G11" s="280"/>
      <c r="H11" s="281">
        <f t="shared" si="0"/>
        <v>59.125</v>
      </c>
      <c r="I11" s="282">
        <f t="shared" si="1"/>
        <v>59.125</v>
      </c>
      <c r="J11" s="283">
        <f t="shared" si="2"/>
        <v>59</v>
      </c>
      <c r="K11" s="284">
        <v>60</v>
      </c>
      <c r="L11" s="284">
        <f t="shared" si="3"/>
        <v>-1</v>
      </c>
      <c r="M11" s="190"/>
      <c r="N11" s="190"/>
      <c r="O11" t="str">
        <f t="shared" si="4"/>
        <v>Trachsel, Mike*</v>
      </c>
      <c r="P11" s="94">
        <f t="shared" si="5"/>
        <v>2</v>
      </c>
      <c r="Q11" s="95">
        <f t="shared" si="6"/>
        <v>1</v>
      </c>
      <c r="R11" s="95">
        <f t="shared" si="7"/>
        <v>1</v>
      </c>
      <c r="S11" s="101">
        <f t="shared" si="8"/>
        <v>4</v>
      </c>
      <c r="T11" s="104">
        <f t="shared" si="9"/>
        <v>59</v>
      </c>
      <c r="U11" s="105">
        <f t="shared" si="10"/>
        <v>0</v>
      </c>
    </row>
    <row r="12" spans="2:21" x14ac:dyDescent="0.25">
      <c r="B12" s="84">
        <v>2</v>
      </c>
      <c r="C12" s="298" t="s">
        <v>48</v>
      </c>
      <c r="D12" s="171" t="e">
        <f>VLOOKUP(C12,WeeklySheet!$C$8:$Q$24,15,FALSE)</f>
        <v>#N/A</v>
      </c>
      <c r="E12" s="299"/>
      <c r="F12" s="300"/>
      <c r="G12" s="145"/>
      <c r="H12" s="301" t="e">
        <f t="shared" si="0"/>
        <v>#N/A</v>
      </c>
      <c r="I12" s="302" t="e">
        <f t="shared" si="1"/>
        <v>#N/A</v>
      </c>
      <c r="J12" s="303" t="e">
        <f t="shared" si="2"/>
        <v>#N/A</v>
      </c>
      <c r="K12" s="182">
        <v>30</v>
      </c>
      <c r="L12" s="181" t="e">
        <f t="shared" si="3"/>
        <v>#N/A</v>
      </c>
      <c r="M12" s="190"/>
      <c r="N12" s="190"/>
      <c r="O12" t="str">
        <f t="shared" si="4"/>
        <v>Gies, Tim</v>
      </c>
      <c r="P12" s="94" t="e">
        <f t="shared" si="5"/>
        <v>#N/A</v>
      </c>
      <c r="Q12" s="95" t="e">
        <f t="shared" si="6"/>
        <v>#N/A</v>
      </c>
      <c r="R12" s="95" t="e">
        <f t="shared" si="7"/>
        <v>#N/A</v>
      </c>
      <c r="S12" s="101" t="e">
        <f t="shared" si="8"/>
        <v>#N/A</v>
      </c>
      <c r="T12" s="104" t="e">
        <f t="shared" si="9"/>
        <v>#N/A</v>
      </c>
      <c r="U12" s="105" t="e">
        <f t="shared" si="10"/>
        <v>#N/A</v>
      </c>
    </row>
    <row r="13" spans="2:21" x14ac:dyDescent="0.25">
      <c r="B13" s="84" t="s">
        <v>138</v>
      </c>
      <c r="C13" s="534" t="s">
        <v>158</v>
      </c>
      <c r="D13" s="535">
        <f>VLOOKUP(C13,WeeklySheet!$C$8:$Q$24,15,FALSE)</f>
        <v>22.5</v>
      </c>
      <c r="E13" s="536"/>
      <c r="F13" s="537"/>
      <c r="G13" s="538"/>
      <c r="H13" s="539">
        <f t="shared" si="0"/>
        <v>48.375</v>
      </c>
      <c r="I13" s="540">
        <f t="shared" si="1"/>
        <v>48.375</v>
      </c>
      <c r="J13" s="541">
        <f t="shared" si="2"/>
        <v>48</v>
      </c>
      <c r="K13" s="542">
        <v>60</v>
      </c>
      <c r="L13" s="542">
        <f t="shared" si="3"/>
        <v>-12</v>
      </c>
      <c r="M13" s="190"/>
      <c r="N13" s="190"/>
      <c r="O13" t="str">
        <f t="shared" si="4"/>
        <v>Horst, Dale*</v>
      </c>
      <c r="P13" s="94">
        <f t="shared" si="5"/>
        <v>2</v>
      </c>
      <c r="Q13" s="95">
        <f t="shared" si="6"/>
        <v>0</v>
      </c>
      <c r="R13" s="95">
        <f t="shared" si="7"/>
        <v>1</v>
      </c>
      <c r="S13" s="101">
        <f t="shared" si="8"/>
        <v>3</v>
      </c>
      <c r="T13" s="104">
        <f t="shared" si="9"/>
        <v>48</v>
      </c>
      <c r="U13" s="105">
        <f t="shared" si="10"/>
        <v>0</v>
      </c>
    </row>
    <row r="14" spans="2:21" x14ac:dyDescent="0.25">
      <c r="B14" s="84" t="s">
        <v>138</v>
      </c>
      <c r="C14" s="168" t="s">
        <v>159</v>
      </c>
      <c r="D14" s="172">
        <f>VLOOKUP(C14,WeeklySheet!$C$8:$Q$24,15,FALSE)</f>
        <v>20</v>
      </c>
      <c r="E14" s="150"/>
      <c r="F14" s="146"/>
      <c r="G14" s="147"/>
      <c r="H14" s="177">
        <f t="shared" si="0"/>
        <v>43</v>
      </c>
      <c r="I14" s="180">
        <f t="shared" si="1"/>
        <v>43</v>
      </c>
      <c r="J14" s="184">
        <f t="shared" si="2"/>
        <v>43</v>
      </c>
      <c r="K14" s="148">
        <v>60</v>
      </c>
      <c r="L14" s="148">
        <f t="shared" si="3"/>
        <v>-17</v>
      </c>
      <c r="M14" s="190"/>
      <c r="N14" s="190"/>
      <c r="O14" t="str">
        <f t="shared" si="4"/>
        <v>Lewandowski, Mike*</v>
      </c>
      <c r="P14" s="94">
        <f t="shared" si="5"/>
        <v>2</v>
      </c>
      <c r="Q14" s="95">
        <f t="shared" si="6"/>
        <v>0</v>
      </c>
      <c r="R14" s="95">
        <f t="shared" si="7"/>
        <v>0</v>
      </c>
      <c r="S14" s="101">
        <f t="shared" si="8"/>
        <v>3</v>
      </c>
      <c r="T14" s="104">
        <f t="shared" si="9"/>
        <v>43</v>
      </c>
      <c r="U14" s="105">
        <f t="shared" si="10"/>
        <v>0</v>
      </c>
    </row>
    <row r="15" spans="2:21" x14ac:dyDescent="0.25">
      <c r="B15" s="84" t="s">
        <v>138</v>
      </c>
      <c r="C15" s="168" t="s">
        <v>49</v>
      </c>
      <c r="D15" s="172">
        <f>VLOOKUP(C15,WeeklySheet!$C$8:$Q$24,15,FALSE)</f>
        <v>11</v>
      </c>
      <c r="E15" s="150">
        <f>E3</f>
        <v>10</v>
      </c>
      <c r="F15" s="146"/>
      <c r="G15" s="147">
        <v>10</v>
      </c>
      <c r="H15" s="177">
        <f t="shared" si="0"/>
        <v>23.65</v>
      </c>
      <c r="I15" s="180">
        <f t="shared" si="1"/>
        <v>43.65</v>
      </c>
      <c r="J15" s="184">
        <f t="shared" si="2"/>
        <v>44</v>
      </c>
      <c r="K15" s="148">
        <v>60</v>
      </c>
      <c r="L15" s="148">
        <f t="shared" si="3"/>
        <v>-16</v>
      </c>
      <c r="M15" s="190"/>
      <c r="N15" s="89"/>
      <c r="O15" t="str">
        <f t="shared" si="4"/>
        <v>Mackson, John</v>
      </c>
      <c r="P15" s="94">
        <f t="shared" si="5"/>
        <v>2</v>
      </c>
      <c r="Q15" s="95">
        <f t="shared" si="6"/>
        <v>0</v>
      </c>
      <c r="R15" s="95">
        <f t="shared" si="7"/>
        <v>0</v>
      </c>
      <c r="S15" s="101">
        <f t="shared" si="8"/>
        <v>4</v>
      </c>
      <c r="T15" s="104">
        <f t="shared" si="9"/>
        <v>44</v>
      </c>
      <c r="U15" s="105">
        <f t="shared" si="10"/>
        <v>0</v>
      </c>
    </row>
    <row r="16" spans="2:21" x14ac:dyDescent="0.25">
      <c r="B16" s="84">
        <v>2</v>
      </c>
      <c r="C16" s="168" t="s">
        <v>160</v>
      </c>
      <c r="D16" s="172">
        <f>VLOOKUP(C16,WeeklySheet!$C$8:$Q$24,15,FALSE)</f>
        <v>21</v>
      </c>
      <c r="E16" s="150"/>
      <c r="F16" s="146"/>
      <c r="G16" s="147"/>
      <c r="H16" s="177">
        <f t="shared" si="0"/>
        <v>45.15</v>
      </c>
      <c r="I16" s="180">
        <f t="shared" si="1"/>
        <v>45.15</v>
      </c>
      <c r="J16" s="184">
        <f t="shared" si="2"/>
        <v>45</v>
      </c>
      <c r="K16" s="182">
        <v>30</v>
      </c>
      <c r="L16" s="148">
        <f t="shared" si="3"/>
        <v>15</v>
      </c>
      <c r="M16" s="190"/>
      <c r="N16" s="89"/>
      <c r="O16" t="str">
        <f t="shared" si="4"/>
        <v>O'Hare, Nathan*</v>
      </c>
      <c r="P16" s="94">
        <f t="shared" si="5"/>
        <v>2</v>
      </c>
      <c r="Q16" s="95">
        <f t="shared" si="6"/>
        <v>0</v>
      </c>
      <c r="R16" s="95">
        <f t="shared" si="7"/>
        <v>1</v>
      </c>
      <c r="S16" s="101">
        <f t="shared" si="8"/>
        <v>0</v>
      </c>
      <c r="T16" s="104">
        <f t="shared" si="9"/>
        <v>45</v>
      </c>
      <c r="U16" s="105">
        <f t="shared" si="10"/>
        <v>0</v>
      </c>
    </row>
    <row r="17" spans="2:21" x14ac:dyDescent="0.25">
      <c r="B17" s="84" t="s">
        <v>138</v>
      </c>
      <c r="C17" s="168" t="s">
        <v>161</v>
      </c>
      <c r="D17" s="172">
        <f>VLOOKUP(C17,WeeklySheet!$C$8:$Q$24,15,FALSE)</f>
        <v>25</v>
      </c>
      <c r="E17" s="150"/>
      <c r="F17" s="146"/>
      <c r="G17" s="147"/>
      <c r="H17" s="177">
        <f t="shared" si="0"/>
        <v>53.75</v>
      </c>
      <c r="I17" s="180">
        <f t="shared" si="1"/>
        <v>53.75</v>
      </c>
      <c r="J17" s="184">
        <f t="shared" si="2"/>
        <v>54</v>
      </c>
      <c r="K17" s="148">
        <v>60</v>
      </c>
      <c r="L17" s="148">
        <f t="shared" si="3"/>
        <v>-6</v>
      </c>
      <c r="M17" s="190"/>
      <c r="O17" t="str">
        <f t="shared" si="4"/>
        <v>Trachsel, Brian*</v>
      </c>
      <c r="P17" s="94">
        <f t="shared" si="5"/>
        <v>2</v>
      </c>
      <c r="Q17" s="95">
        <f t="shared" si="6"/>
        <v>1</v>
      </c>
      <c r="R17" s="95">
        <f t="shared" si="7"/>
        <v>0</v>
      </c>
      <c r="S17" s="101">
        <f t="shared" si="8"/>
        <v>4</v>
      </c>
      <c r="T17" s="104">
        <f t="shared" si="9"/>
        <v>54</v>
      </c>
      <c r="U17" s="105">
        <f t="shared" si="10"/>
        <v>0</v>
      </c>
    </row>
    <row r="18" spans="2:21" x14ac:dyDescent="0.25">
      <c r="B18" s="84">
        <v>2</v>
      </c>
      <c r="C18" s="168" t="s">
        <v>165</v>
      </c>
      <c r="D18" s="172">
        <f>VLOOKUP(C18,WeeklySheet!$C$8:$Q$24,15,FALSE)</f>
        <v>14</v>
      </c>
      <c r="E18" s="150"/>
      <c r="F18" s="146"/>
      <c r="G18" s="147"/>
      <c r="H18" s="177">
        <f t="shared" si="0"/>
        <v>30.099999999999998</v>
      </c>
      <c r="I18" s="180">
        <f t="shared" si="1"/>
        <v>30.099999999999998</v>
      </c>
      <c r="J18" s="184">
        <f t="shared" si="2"/>
        <v>30</v>
      </c>
      <c r="K18" s="304">
        <v>30</v>
      </c>
      <c r="L18" s="148">
        <f t="shared" si="3"/>
        <v>0</v>
      </c>
      <c r="M18" s="190"/>
      <c r="O18" t="str">
        <f t="shared" si="4"/>
        <v>Trachsel, Steve*</v>
      </c>
      <c r="P18" s="94">
        <f t="shared" si="5"/>
        <v>1</v>
      </c>
      <c r="Q18" s="95">
        <f t="shared" si="6"/>
        <v>1</v>
      </c>
      <c r="R18" s="95">
        <f t="shared" si="7"/>
        <v>0</v>
      </c>
      <c r="S18" s="101">
        <f t="shared" si="8"/>
        <v>0</v>
      </c>
      <c r="T18" s="104">
        <f t="shared" si="9"/>
        <v>30</v>
      </c>
      <c r="U18" s="105">
        <f t="shared" si="10"/>
        <v>0</v>
      </c>
    </row>
    <row r="19" spans="2:21" ht="15.75" thickBot="1" x14ac:dyDescent="0.3">
      <c r="B19" s="84" t="s">
        <v>138</v>
      </c>
      <c r="C19" s="169" t="s">
        <v>166</v>
      </c>
      <c r="D19" s="173" t="e">
        <f>VLOOKUP(C19,WeeklySheet!$C$8:$Q$24,15,FALSE)</f>
        <v>#N/A</v>
      </c>
      <c r="E19" s="285"/>
      <c r="F19" s="279">
        <f>F3</f>
        <v>10</v>
      </c>
      <c r="G19" s="280">
        <v>10</v>
      </c>
      <c r="H19" s="281" t="e">
        <f t="shared" si="0"/>
        <v>#N/A</v>
      </c>
      <c r="I19" s="282" t="e">
        <f t="shared" si="1"/>
        <v>#N/A</v>
      </c>
      <c r="J19" s="283" t="e">
        <f t="shared" si="2"/>
        <v>#N/A</v>
      </c>
      <c r="K19" s="281">
        <v>60</v>
      </c>
      <c r="L19" s="284" t="e">
        <f t="shared" si="3"/>
        <v>#N/A</v>
      </c>
      <c r="M19" s="190"/>
      <c r="O19" t="str">
        <f t="shared" si="4"/>
        <v>VanHollebeke, Matt*</v>
      </c>
      <c r="P19" s="94" t="e">
        <f t="shared" si="5"/>
        <v>#N/A</v>
      </c>
      <c r="Q19" s="95" t="e">
        <f t="shared" si="6"/>
        <v>#N/A</v>
      </c>
      <c r="R19" s="95" t="e">
        <f t="shared" si="7"/>
        <v>#N/A</v>
      </c>
      <c r="S19" s="101" t="e">
        <f t="shared" si="8"/>
        <v>#N/A</v>
      </c>
      <c r="T19" s="104" t="e">
        <f t="shared" si="9"/>
        <v>#N/A</v>
      </c>
      <c r="U19" s="105" t="e">
        <f t="shared" si="10"/>
        <v>#N/A</v>
      </c>
    </row>
    <row r="20" spans="2:21" ht="15.75" thickBot="1" x14ac:dyDescent="0.3">
      <c r="C20" s="170" t="s">
        <v>1</v>
      </c>
      <c r="D20" s="174" t="e">
        <f t="shared" ref="D20:L20" si="11">SUM(D6:D19)</f>
        <v>#N/A</v>
      </c>
      <c r="E20" s="291">
        <f t="shared" si="11"/>
        <v>20</v>
      </c>
      <c r="F20" s="292">
        <f t="shared" si="11"/>
        <v>20</v>
      </c>
      <c r="G20" s="293">
        <f t="shared" si="11"/>
        <v>40</v>
      </c>
      <c r="H20" s="294" t="e">
        <f t="shared" si="11"/>
        <v>#N/A</v>
      </c>
      <c r="I20" s="295" t="e">
        <f t="shared" si="11"/>
        <v>#N/A</v>
      </c>
      <c r="J20" s="296" t="e">
        <f t="shared" si="11"/>
        <v>#N/A</v>
      </c>
      <c r="K20" s="297">
        <f>SUM(K6:K19)</f>
        <v>720</v>
      </c>
      <c r="L20" s="297" t="e">
        <f t="shared" si="11"/>
        <v>#N/A</v>
      </c>
      <c r="M20" s="89"/>
      <c r="P20" s="98" t="e">
        <f>SUM(P6:P19)</f>
        <v>#N/A</v>
      </c>
      <c r="Q20" s="99" t="e">
        <f>SUM(Q6:Q19)</f>
        <v>#N/A</v>
      </c>
      <c r="R20" s="99" t="e">
        <f>SUM(R6:R19)</f>
        <v>#N/A</v>
      </c>
      <c r="S20" s="102" t="e">
        <f>SUM(S6:S19)</f>
        <v>#N/A</v>
      </c>
      <c r="T20" s="106" t="e">
        <f>P20*$P$5+Q20*$Q$5+R20*$R$5+S20*$S$5</f>
        <v>#N/A</v>
      </c>
      <c r="U20" s="107" t="e">
        <f>T20-J20</f>
        <v>#N/A</v>
      </c>
    </row>
    <row r="21" spans="2:21" ht="15.75" thickBot="1" x14ac:dyDescent="0.3">
      <c r="C21" s="83"/>
      <c r="D21" s="49"/>
      <c r="E21" s="89"/>
      <c r="F21" s="89"/>
      <c r="G21" s="89"/>
      <c r="H21" s="89"/>
      <c r="I21" s="89"/>
      <c r="J21" s="89"/>
      <c r="K21" s="89"/>
      <c r="L21" s="89"/>
      <c r="M21" s="89"/>
    </row>
    <row r="22" spans="2:21" x14ac:dyDescent="0.25">
      <c r="J22" s="85"/>
      <c r="P22" s="530" t="s">
        <v>97</v>
      </c>
      <c r="Q22" s="531" t="s">
        <v>98</v>
      </c>
    </row>
    <row r="23" spans="2:21" ht="15.75" thickBot="1" x14ac:dyDescent="0.3">
      <c r="I23"/>
      <c r="J23"/>
      <c r="P23" s="90">
        <f>COUNTIF($L$6:$L$19,"&gt;=" &amp; 0)</f>
        <v>4</v>
      </c>
      <c r="Q23" s="91">
        <f>COUNTIF($L$6:$L$19,"&lt;" &amp; 0)</f>
        <v>7</v>
      </c>
    </row>
    <row r="25" spans="2:21" x14ac:dyDescent="0.25">
      <c r="E25"/>
      <c r="F25"/>
      <c r="G25"/>
      <c r="H25"/>
    </row>
    <row r="26" spans="2:21" ht="36" x14ac:dyDescent="0.25">
      <c r="B26" s="1055"/>
      <c r="C26" s="1055"/>
      <c r="D26" s="1055"/>
      <c r="E26" s="1055"/>
      <c r="F26" s="1055"/>
      <c r="G26" s="1055"/>
      <c r="H26" s="1055"/>
      <c r="I26" s="1055"/>
      <c r="J26" s="1055"/>
      <c r="K26" s="1055"/>
      <c r="L26" s="1055"/>
      <c r="M26" s="1055"/>
    </row>
  </sheetData>
  <mergeCells count="3">
    <mergeCell ref="B4:M4"/>
    <mergeCell ref="P4:S4"/>
    <mergeCell ref="B26:M26"/>
  </mergeCells>
  <printOptions horizontalCentered="1"/>
  <pageMargins left="0" right="0" top="0" bottom="0" header="0" footer="0"/>
  <pageSetup scale="73" orientation="portrait" r:id="rId1"/>
  <headerFooter differentOddEven="1" differentFirst="1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WeeklySheet</vt:lpstr>
      <vt:lpstr>SideBetSignIn</vt:lpstr>
      <vt:lpstr>WeeklyCalculations</vt:lpstr>
      <vt:lpstr>RawData</vt:lpstr>
      <vt:lpstr>RawData(2017)</vt:lpstr>
      <vt:lpstr>RawData(2016)</vt:lpstr>
      <vt:lpstr>RawData(2015)</vt:lpstr>
      <vt:lpstr>RawData(2014)</vt:lpstr>
      <vt:lpstr>RawData(2013)</vt:lpstr>
      <vt:lpstr>RawData(2012)</vt:lpstr>
      <vt:lpstr>RawData(2011)</vt:lpstr>
      <vt:lpstr>RawData(2010)</vt:lpstr>
      <vt:lpstr>Season Payouts 2017</vt:lpstr>
      <vt:lpstr>Season Payouts 2016</vt:lpstr>
      <vt:lpstr>Season Payouts 2015</vt:lpstr>
      <vt:lpstr>'Season Payouts 2015'!Print_Area</vt:lpstr>
      <vt:lpstr>'Season Payouts 2016'!Print_Area</vt:lpstr>
      <vt:lpstr>'Season Payouts 2017'!Print_Area</vt:lpstr>
      <vt:lpstr>SideBetSignIn!Print_Area</vt:lpstr>
      <vt:lpstr>WeeklySheet!Print_Area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keywords>PUBLIC/NONE, PUBLIC/NONE, PUBLIC/NONE, PUBLIC/NONE, PUBLIC/NONE, PUBLIC/NONE</cp:keywords>
  <cp:lastModifiedBy>David Burke</cp:lastModifiedBy>
  <cp:lastPrinted>2018-06-19T02:41:29Z</cp:lastPrinted>
  <dcterms:created xsi:type="dcterms:W3CDTF">2010-04-20T02:10:48Z</dcterms:created>
  <dcterms:modified xsi:type="dcterms:W3CDTF">2018-06-19T02:41:45Z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77c3fe87-275a-48dc-90cd-6e13d9137bd2</vt:lpwstr>
  </property>
  <property fmtid="{D5CDD505-2E9C-101B-9397-08002B2CF9AE}" pid="3" name="ToyotaVisual Markings">
    <vt:lpwstr>No Label</vt:lpwstr>
  </property>
  <property fmtid="{D5CDD505-2E9C-101B-9397-08002B2CF9AE}" pid="4" name="xClassification">
    <vt:lpwstr>PUBLIC / NONE</vt:lpwstr>
  </property>
  <property fmtid="{D5CDD505-2E9C-101B-9397-08002B2CF9AE}" pid="5" name="xVisual Markings">
    <vt:lpwstr>No Label</vt:lpwstr>
  </property>
  <property fmtid="{D5CDD505-2E9C-101B-9397-08002B2CF9AE}" pid="6" name="ToyotaClassification">
    <vt:lpwstr>PUBLIC</vt:lpwstr>
  </property>
  <property fmtid="{D5CDD505-2E9C-101B-9397-08002B2CF9AE}" pid="7" name="ToyotaVisualMarkings">
    <vt:lpwstr>No Label</vt:lpwstr>
  </property>
</Properties>
</file>